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3"/>
  </bookViews>
  <sheets>
    <sheet name="Титул" sheetId="1" r:id="rId1"/>
    <sheet name="Лист2" sheetId="2" state="hidden" r:id="rId2"/>
    <sheet name="старій вар-т" sheetId="3" state="hidden" r:id="rId3"/>
    <sheet name="план" sheetId="4" r:id="rId4"/>
    <sheet name="план (4)" sheetId="5" state="hidden" r:id="rId5"/>
    <sheet name="план (2)" sheetId="6" state="hidden" r:id="rId6"/>
    <sheet name="план (3)" sheetId="7" state="hidden" r:id="rId7"/>
    <sheet name="Расчет" sheetId="8" state="hidden" r:id="rId8"/>
  </sheets>
  <externalReferences>
    <externalReference r:id="rId11"/>
  </externalReferences>
  <definedNames>
    <definedName name="aa">#REF!</definedName>
    <definedName name="aa_4">#REF!</definedName>
    <definedName name="_xlnm.Print_Titles" localSheetId="3">'план'!$8:$8</definedName>
    <definedName name="_xlnm.Print_Titles" localSheetId="5">'план (2)'!$8:$8</definedName>
    <definedName name="_xlnm.Print_Titles" localSheetId="6">'план (3)'!$8:$8</definedName>
    <definedName name="_xlnm.Print_Titles" localSheetId="4">'план (4)'!$8:$8</definedName>
    <definedName name="_xlnm.Print_Titles" localSheetId="7">'Расчет'!$8:$8</definedName>
    <definedName name="_xlnm.Print_Titles" localSheetId="2">'старій вар-т'!$8:$8</definedName>
    <definedName name="_xlnm.Print_Area" localSheetId="3">'план'!$A$1:$Z$172</definedName>
    <definedName name="_xlnm.Print_Area" localSheetId="5">'план (2)'!$A$1:$Z$170</definedName>
    <definedName name="_xlnm.Print_Area" localSheetId="6">'план (3)'!$A$1:$Z$169</definedName>
    <definedName name="_xlnm.Print_Area" localSheetId="4">'план (4)'!$A$1:$Z$169</definedName>
    <definedName name="_xlnm.Print_Area" localSheetId="7">'Расчет'!$A$1:$Z$157</definedName>
    <definedName name="_xlnm.Print_Area" localSheetId="2">'старій вар-т'!$A$1:$Z$157</definedName>
    <definedName name="_xlnm.Print_Area" localSheetId="0">'Титул'!$A$1:$BE$30</definedName>
  </definedNames>
  <calcPr fullCalcOnLoad="1"/>
</workbook>
</file>

<file path=xl/sharedStrings.xml><?xml version="1.0" encoding="utf-8"?>
<sst xmlns="http://schemas.openxmlformats.org/spreadsheetml/2006/main" count="2200" uniqueCount="370">
  <si>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</si>
  <si>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</si>
  <si>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</si>
  <si>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</si>
  <si>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</si>
  <si>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</si>
  <si>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</si>
  <si>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</si>
  <si>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</si>
  <si>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</si>
  <si>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</si>
  <si>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</si>
  <si>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</si>
  <si>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Теоретичне навчання</t>
  </si>
  <si>
    <t>Канікули</t>
  </si>
  <si>
    <t>Донбаська державна машинобудівна академія</t>
  </si>
  <si>
    <t>1. Графік навчального процесу</t>
  </si>
  <si>
    <t>С</t>
  </si>
  <si>
    <t>К</t>
  </si>
  <si>
    <t>Всього</t>
  </si>
  <si>
    <t>№ п/п</t>
  </si>
  <si>
    <t>Години</t>
  </si>
  <si>
    <t>Кількість аудиторних годин по курсах і семестрах</t>
  </si>
  <si>
    <t>Загальний обсяг</t>
  </si>
  <si>
    <t>Аудиторні</t>
  </si>
  <si>
    <t>самостійні</t>
  </si>
  <si>
    <t>екзаменів</t>
  </si>
  <si>
    <t>заліків</t>
  </si>
  <si>
    <t>НАЗВА ДИСЦИПЛІН</t>
  </si>
  <si>
    <t xml:space="preserve"> Кількість екзаменів</t>
  </si>
  <si>
    <t xml:space="preserve"> Кількість заліків</t>
  </si>
  <si>
    <t>Н</t>
  </si>
  <si>
    <t>Курсові роботи</t>
  </si>
  <si>
    <t>Кредити ECTS</t>
  </si>
  <si>
    <t>7</t>
  </si>
  <si>
    <t>9</t>
  </si>
  <si>
    <t>10</t>
  </si>
  <si>
    <t>12</t>
  </si>
  <si>
    <t>Лекції</t>
  </si>
  <si>
    <t>Лабораторні</t>
  </si>
  <si>
    <t>Практичні</t>
  </si>
  <si>
    <t>Кількість тижнів</t>
  </si>
  <si>
    <t xml:space="preserve">Фізика </t>
  </si>
  <si>
    <t xml:space="preserve">Математика </t>
  </si>
  <si>
    <t>Технології захисту інформації</t>
  </si>
  <si>
    <t xml:space="preserve">Технології компютерного проектування </t>
  </si>
  <si>
    <t xml:space="preserve">Комп'ютерна схемотехніка та архітектура компютерів </t>
  </si>
  <si>
    <t>Д</t>
  </si>
  <si>
    <t>на базі ВНЗ 1 рівня</t>
  </si>
  <si>
    <r>
      <t xml:space="preserve">підготовки: </t>
    </r>
    <r>
      <rPr>
        <b/>
        <sz val="14"/>
        <rFont val="Times New Roman"/>
        <family val="1"/>
      </rPr>
      <t>бакалавра</t>
    </r>
  </si>
  <si>
    <r>
      <t xml:space="preserve">Моделювання систем  </t>
    </r>
    <r>
      <rPr>
        <sz val="12"/>
        <rFont val="Times New Roman"/>
        <family val="1"/>
      </rPr>
      <t>(КІТ)</t>
    </r>
  </si>
  <si>
    <t xml:space="preserve"> 1 НОРМАТИВНА ЧАСТИНА</t>
  </si>
  <si>
    <t>1.1. Гуманітарні та соціально-економічні дисципліни</t>
  </si>
  <si>
    <t>Разом (1.1):</t>
  </si>
  <si>
    <t>у т.ч. на базі ВНЗ 1 рівня</t>
  </si>
  <si>
    <t>у т.ч. на базі академії</t>
  </si>
  <si>
    <t>1.2 Дисципліни природничо-наукової (фундаментальної) підготовки</t>
  </si>
  <si>
    <t xml:space="preserve">Дискретна математика   </t>
  </si>
  <si>
    <r>
      <rPr>
        <b/>
        <sz val="12"/>
        <rFont val="Times New Roman"/>
        <family val="1"/>
      </rPr>
      <t>на базі  ДДМА</t>
    </r>
    <r>
      <rPr>
        <sz val="12"/>
        <rFont val="Times New Roman"/>
        <family val="1"/>
      </rPr>
      <t>(КІТ)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</si>
  <si>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>на базі  ДДМА</t>
    </r>
    <r>
      <rPr>
        <sz val="12"/>
        <rFont val="Times New Roman"/>
        <family val="1"/>
      </rPr>
      <t>(ВМ)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</si>
  <si>
    <t xml:space="preserve">Математичні методи дослідження операцій </t>
  </si>
  <si>
    <r>
      <rPr>
        <b/>
        <sz val="12"/>
        <rFont val="Times New Roman"/>
        <family val="1"/>
      </rPr>
      <t>на базі  ДДМА</t>
    </r>
    <r>
      <rPr>
        <sz val="12"/>
        <rFont val="Times New Roman"/>
        <family val="1"/>
      </rPr>
      <t>(Х і ОП)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</si>
  <si>
    <r>
      <t xml:space="preserve">Теорія алгоритмів </t>
    </r>
    <r>
      <rPr>
        <sz val="10"/>
        <rFont val="Times New Roman"/>
        <family val="1"/>
      </rPr>
      <t>(к.роб.) ДДМА</t>
    </r>
    <r>
      <rPr>
        <b/>
        <sz val="12"/>
        <rFont val="Times New Roman"/>
        <family val="1"/>
      </rPr>
      <t xml:space="preserve"> </t>
    </r>
  </si>
  <si>
    <t>Теорія ймовірностей, ймовірнісні процеси і мат.статистика</t>
  </si>
  <si>
    <t xml:space="preserve">Теорія прийняття рішень </t>
  </si>
  <si>
    <r>
      <rPr>
        <b/>
        <sz val="12"/>
        <rFont val="Times New Roman"/>
        <family val="1"/>
      </rPr>
      <t>на базі  ДДМА</t>
    </r>
    <r>
      <rPr>
        <sz val="12"/>
        <rFont val="Times New Roman"/>
        <family val="1"/>
      </rPr>
      <t>(Фіз)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</si>
  <si>
    <t>Разом(1.2):</t>
  </si>
  <si>
    <t>1.3. Дисципліни професійної і практичної підготовки</t>
  </si>
  <si>
    <t>1.3.1. Дисципліни професійної підготовки</t>
  </si>
  <si>
    <t>1.3.2. Практична підготовки</t>
  </si>
  <si>
    <t>Переддипломна практика  ДДМА</t>
  </si>
  <si>
    <t>Дипломне проектування  ДДМА</t>
  </si>
  <si>
    <t>Державна атестацiя  ДДМА</t>
  </si>
  <si>
    <t>Ознайомча практика на базі ВНЗ 1 рівня</t>
  </si>
  <si>
    <t>Виробнича практика на базі ВНЗ 1 рівня</t>
  </si>
  <si>
    <t>Разом(1 нормативні):</t>
  </si>
  <si>
    <t>2. ВИБІРКОВІ НАВЧАЛЬНІ ДИСЦИПЛІНИ</t>
  </si>
  <si>
    <t>2.1. Дисципліни за вибором студента</t>
  </si>
  <si>
    <t>Разом(2 вибіркові):</t>
  </si>
  <si>
    <t>Всього для бакалавра:</t>
  </si>
  <si>
    <t xml:space="preserve"> </t>
  </si>
  <si>
    <t xml:space="preserve">Електротехніка та електроніка  </t>
  </si>
  <si>
    <t xml:space="preserve">Компютерна графіка  </t>
  </si>
  <si>
    <t xml:space="preserve">Компютерні мережі </t>
  </si>
  <si>
    <t xml:space="preserve">Крос-платформне програмування </t>
  </si>
  <si>
    <r>
      <t>Операційні системи</t>
    </r>
    <r>
      <rPr>
        <sz val="10"/>
        <rFont val="Times New Roman"/>
        <family val="1"/>
      </rPr>
      <t xml:space="preserve"> </t>
    </r>
  </si>
  <si>
    <t xml:space="preserve">Організація баз даних та знань  </t>
  </si>
  <si>
    <t xml:space="preserve">Технології розподілених систем та паралельних обчислень </t>
  </si>
  <si>
    <t>Технологія створення програмних продуктів</t>
  </si>
  <si>
    <t>Технологія створення програм-них продуктів (к р) ДДМА</t>
  </si>
  <si>
    <t>Організація БД та знань (к р) ДДМА</t>
  </si>
  <si>
    <t>Методи та системи  штучного інтелекту  (к р)  ДДМА</t>
  </si>
  <si>
    <r>
      <t xml:space="preserve">Алгоритми на дискретних структурах  </t>
    </r>
    <r>
      <rPr>
        <sz val="12"/>
        <rFont val="Times New Roman"/>
        <family val="1"/>
      </rPr>
      <t>(КІТ) ДДМА</t>
    </r>
  </si>
  <si>
    <r>
      <t xml:space="preserve">Робота з віддаленими базами даних </t>
    </r>
    <r>
      <rPr>
        <sz val="12"/>
        <rFont val="Times New Roman"/>
        <family val="1"/>
      </rPr>
      <t>(КІТ)  ДДМА</t>
    </r>
  </si>
  <si>
    <r>
      <t xml:space="preserve">Системне програмування </t>
    </r>
    <r>
      <rPr>
        <sz val="12"/>
        <rFont val="Times New Roman"/>
        <family val="1"/>
      </rPr>
      <t>(КІТ) ДДМА</t>
    </r>
  </si>
  <si>
    <t>14</t>
  </si>
  <si>
    <t>13</t>
  </si>
  <si>
    <t xml:space="preserve"> Кількість аудиторних год в настаню сесію</t>
  </si>
  <si>
    <t>Триместри</t>
  </si>
  <si>
    <t>Разом(1.3):</t>
  </si>
  <si>
    <t>Основи автоматизованого проектування  на базі ВНЗ 1 рівня</t>
  </si>
  <si>
    <t>Міністерство освіти і науки України</t>
  </si>
  <si>
    <t>Держ. атест.</t>
  </si>
  <si>
    <t>Дипломне проектування</t>
  </si>
  <si>
    <t>Захист дипломного проекту</t>
  </si>
  <si>
    <t xml:space="preserve">Позначення: Т – теоретичне навчання; С – екзаменаційна сесія; П – практика; К – канікули; Д– дипломне проектування; ЗД – захист дипломного проекту </t>
  </si>
  <si>
    <t>справка</t>
  </si>
  <si>
    <t xml:space="preserve">WEB - технології та WEB - дизайн </t>
  </si>
  <si>
    <t xml:space="preserve"> Навчальний план на 15\16 н.р.     ІТП          (заоч_прискор_курс, 3 р. навч., з дипл.р)</t>
  </si>
  <si>
    <t>ісп.</t>
  </si>
  <si>
    <r>
      <t xml:space="preserve">Історія України  </t>
    </r>
    <r>
      <rPr>
        <sz val="10"/>
        <rFont val="Times New Roman"/>
        <family val="1"/>
      </rPr>
      <t>на базі ВНЗ 1 рівня</t>
    </r>
  </si>
  <si>
    <t>зал.</t>
  </si>
  <si>
    <r>
      <t xml:space="preserve">Історія української культури </t>
    </r>
    <r>
      <rPr>
        <sz val="12"/>
        <rFont val="Times New Roman"/>
        <family val="1"/>
      </rPr>
      <t>на базі ВНЗ 1 рівня</t>
    </r>
  </si>
  <si>
    <r>
      <t xml:space="preserve">Українська мова </t>
    </r>
    <r>
      <rPr>
        <sz val="10"/>
        <rFont val="Times New Roman"/>
        <family val="1"/>
      </rPr>
      <t>(за проф спрям) на базі ВНЗ 1 рівня_</t>
    </r>
  </si>
  <si>
    <t xml:space="preserve">Філософія </t>
  </si>
  <si>
    <r>
      <rPr>
        <b/>
        <sz val="12"/>
        <rFont val="Times New Roman"/>
        <family val="1"/>
      </rPr>
      <t>на базі  ДДМА</t>
    </r>
  </si>
  <si>
    <r>
      <t xml:space="preserve">Екологія   </t>
    </r>
    <r>
      <rPr>
        <sz val="10"/>
        <rFont val="Times New Roman"/>
        <family val="1"/>
      </rPr>
      <t>на базі ВНЗ 1 рівня</t>
    </r>
  </si>
  <si>
    <t>Триместро-вий контроль</t>
  </si>
  <si>
    <t>Курсові проекти</t>
  </si>
  <si>
    <t>Всього ауд. годин</t>
  </si>
  <si>
    <t>1.1.1</t>
  </si>
  <si>
    <t>1.1.2</t>
  </si>
  <si>
    <t>1.1.3</t>
  </si>
  <si>
    <t>1.1.4</t>
  </si>
  <si>
    <t>1.1.5</t>
  </si>
  <si>
    <t>1.2.7</t>
  </si>
  <si>
    <t>1.2.7.1</t>
  </si>
  <si>
    <t>1.2.1</t>
  </si>
  <si>
    <t>1.2.2</t>
  </si>
  <si>
    <t>1.2.2.1</t>
  </si>
  <si>
    <t>1.2.3</t>
  </si>
  <si>
    <t>1.2.4</t>
  </si>
  <si>
    <t>1.2.5</t>
  </si>
  <si>
    <t>1.2.5.1</t>
  </si>
  <si>
    <t>1.2.5.2</t>
  </si>
  <si>
    <r>
      <rPr>
        <b/>
        <sz val="12"/>
        <rFont val="Times New Roman"/>
        <family val="1"/>
      </rPr>
      <t xml:space="preserve">на базі академіі  </t>
    </r>
    <r>
      <rPr>
        <sz val="12"/>
        <rFont val="Times New Roman"/>
        <family val="1"/>
      </rPr>
      <t xml:space="preserve"> </t>
    </r>
  </si>
  <si>
    <t>1.2.6</t>
  </si>
  <si>
    <t>1.2.6.1</t>
  </si>
  <si>
    <t>1.2.6.2</t>
  </si>
  <si>
    <t>1.2.8</t>
  </si>
  <si>
    <t>1.2.8.1</t>
  </si>
  <si>
    <t>1.2.9</t>
  </si>
  <si>
    <t>1.2.9.1</t>
  </si>
  <si>
    <t>1.2.10</t>
  </si>
  <si>
    <t>1.2.10.1</t>
  </si>
  <si>
    <t>1.2.11</t>
  </si>
  <si>
    <t>1.3.1</t>
  </si>
  <si>
    <t>1.3.1.1</t>
  </si>
  <si>
    <t>1.3.2</t>
  </si>
  <si>
    <t>1.3.3</t>
  </si>
  <si>
    <t>1.3.3.1</t>
  </si>
  <si>
    <t>1.3.4</t>
  </si>
  <si>
    <t>1.3.5</t>
  </si>
  <si>
    <t>1.3.5.1</t>
  </si>
  <si>
    <t>1.3.6</t>
  </si>
  <si>
    <t>1.3.6.1</t>
  </si>
  <si>
    <t>1.3.7</t>
  </si>
  <si>
    <t>1.3.7.1</t>
  </si>
  <si>
    <t>1.3.8</t>
  </si>
  <si>
    <t>1.3.8.1</t>
  </si>
  <si>
    <t>Методи та системи штучного інтелекту</t>
  </si>
  <si>
    <t>1.3.9</t>
  </si>
  <si>
    <t>1.3.9.1</t>
  </si>
  <si>
    <t>1.3.9.2</t>
  </si>
  <si>
    <t>1.3.10</t>
  </si>
  <si>
    <t>1.3.10.1</t>
  </si>
  <si>
    <t>1.3.11</t>
  </si>
  <si>
    <t>1.3.12</t>
  </si>
  <si>
    <t>1.3.12.1</t>
  </si>
  <si>
    <t>1.3.13</t>
  </si>
  <si>
    <t>1.3.13.1</t>
  </si>
  <si>
    <t>1.3.13.2</t>
  </si>
  <si>
    <t>1.3.14</t>
  </si>
  <si>
    <t>1.3.15</t>
  </si>
  <si>
    <t>1.3.16</t>
  </si>
  <si>
    <t>1.3.16.1</t>
  </si>
  <si>
    <t>1.3.17</t>
  </si>
  <si>
    <t>1.3.17.1</t>
  </si>
  <si>
    <t>1.3.18</t>
  </si>
  <si>
    <t>1.3.18.1</t>
  </si>
  <si>
    <t>1.3.19</t>
  </si>
  <si>
    <t>1.3.19.1</t>
  </si>
  <si>
    <t>1.3.19.2</t>
  </si>
  <si>
    <t>1.3.20</t>
  </si>
  <si>
    <t>2.1.1</t>
  </si>
  <si>
    <t>2.1.5</t>
  </si>
  <si>
    <t>Етика на базі ВНЗ 1 рівня</t>
  </si>
  <si>
    <t>Культурологія  на базі ВНЗ 1 рівня</t>
  </si>
  <si>
    <t>Правознавство  на базі ВНЗ 1 рівня</t>
  </si>
  <si>
    <t>Психологія  на базі ВНЗ 1 рівня</t>
  </si>
  <si>
    <t>Моделювання виробничих та еконо-мічних процесів  на базі ВНЗ 1 рівня</t>
  </si>
  <si>
    <t xml:space="preserve"> Кількість курсових робіт</t>
  </si>
  <si>
    <t xml:space="preserve"> Кількість курсових проектів </t>
  </si>
  <si>
    <t>3 курс (15зт)</t>
  </si>
  <si>
    <t>4 курс (14зт)</t>
  </si>
  <si>
    <t>5 курс (13зт)</t>
  </si>
  <si>
    <t>1.1.5.1</t>
  </si>
  <si>
    <t>Безпека життєдіяльності та основи охорони праці</t>
  </si>
  <si>
    <t>1.2.1.1</t>
  </si>
  <si>
    <t>1.2.1.2</t>
  </si>
  <si>
    <t>Основи охорони праці</t>
  </si>
  <si>
    <t>1.2.1.2.1</t>
  </si>
  <si>
    <r>
      <rPr>
        <b/>
        <sz val="12"/>
        <rFont val="Times New Roman"/>
        <family val="1"/>
      </rPr>
      <t>Безпека життєдіяльності</t>
    </r>
    <r>
      <rPr>
        <b/>
        <sz val="14"/>
        <rFont val="Times New Roman"/>
        <family val="1"/>
      </rPr>
      <t xml:space="preserve"> </t>
    </r>
    <r>
      <rPr>
        <sz val="10"/>
        <rFont val="Times New Roman"/>
        <family val="1"/>
      </rPr>
      <t>на базі ВНЗ 1 рівня</t>
    </r>
  </si>
  <si>
    <r>
      <t xml:space="preserve">Економіка та бізнес </t>
    </r>
    <r>
      <rPr>
        <sz val="12"/>
        <rFont val="Times New Roman"/>
        <family val="1"/>
      </rPr>
      <t>(ЕП)  на базі  ДДМА</t>
    </r>
  </si>
  <si>
    <t>1.2.7.2</t>
  </si>
  <si>
    <r>
      <t xml:space="preserve">Чисельні методи </t>
    </r>
    <r>
      <rPr>
        <sz val="12"/>
        <rFont val="Times New Roman"/>
        <family val="1"/>
      </rPr>
      <t>(ПМ) на базі  ДДМА</t>
    </r>
  </si>
  <si>
    <r>
      <t xml:space="preserve">Алгоритмізація та програмування </t>
    </r>
    <r>
      <rPr>
        <sz val="11"/>
        <rFont val="Times New Roman"/>
        <family val="1"/>
      </rPr>
      <t>на базі  ДДМА (КІТ)</t>
    </r>
  </si>
  <si>
    <r>
      <t xml:space="preserve">Інтелектуальний аналіз даних </t>
    </r>
    <r>
      <rPr>
        <sz val="12"/>
        <rFont val="Times New Roman"/>
        <family val="1"/>
      </rPr>
      <t>на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базі  ДДМА (КІТ)</t>
    </r>
  </si>
  <si>
    <r>
      <t xml:space="preserve">Об'єктно -орієнтоване програ-мування </t>
    </r>
    <r>
      <rPr>
        <sz val="12"/>
        <rFont val="Times New Roman"/>
        <family val="1"/>
      </rPr>
      <t>на базі  ДДМА (КІТ)</t>
    </r>
  </si>
  <si>
    <r>
      <rPr>
        <b/>
        <sz val="12"/>
        <rFont val="Times New Roman"/>
        <family val="1"/>
      </rPr>
      <t xml:space="preserve">Проектування інформаційних систем </t>
    </r>
    <r>
      <rPr>
        <sz val="12"/>
        <rFont val="Times New Roman"/>
        <family val="1"/>
      </rPr>
      <t>на базі  ДДМА(КІТ)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</si>
  <si>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 xml:space="preserve">Системний аналіз </t>
    </r>
    <r>
      <rPr>
        <sz val="12"/>
        <rFont val="Times New Roman"/>
        <family val="1"/>
      </rPr>
      <t xml:space="preserve"> на базі  ДДМА (КІТ)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</si>
  <si>
    <t>1.3.20.1</t>
  </si>
  <si>
    <t>Управління ІТ-проектами</t>
  </si>
  <si>
    <r>
      <t xml:space="preserve">Управління ІТ-проектами     </t>
    </r>
    <r>
      <rPr>
        <sz val="9"/>
        <rFont val="Times New Roman"/>
        <family val="1"/>
      </rPr>
      <t>(КІТ)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>на базі ДДМА</t>
    </r>
  </si>
  <si>
    <t>у т.ч.(1.3) на базі академії</t>
  </si>
  <si>
    <t>2.1.4</t>
  </si>
  <si>
    <t>Математичні методи дослідже-ння операцій(к.пр.) ДДМА</t>
  </si>
  <si>
    <t>Зав. кафедри КІТ</t>
  </si>
  <si>
    <t>О.Ф.Тарасов</t>
  </si>
  <si>
    <t>Декан факультету ФАМІТ</t>
  </si>
  <si>
    <t>С.В. Подлєсний</t>
  </si>
  <si>
    <r>
      <rPr>
        <b/>
        <sz val="12"/>
        <rFont val="Times New Roman"/>
        <family val="1"/>
      </rPr>
      <t>Іноземна мова</t>
    </r>
    <r>
      <rPr>
        <sz val="11"/>
        <rFont val="Times New Roman"/>
        <family val="1"/>
      </rPr>
      <t xml:space="preserve"> (за професійним спрямуванням) </t>
    </r>
  </si>
  <si>
    <t>6\ 0</t>
  </si>
  <si>
    <t>4к</t>
  </si>
  <si>
    <t>5к</t>
  </si>
  <si>
    <t>3к</t>
  </si>
  <si>
    <t>3д</t>
  </si>
  <si>
    <t>4д</t>
  </si>
  <si>
    <t>5д</t>
  </si>
  <si>
    <t>5кр</t>
  </si>
  <si>
    <t>дипломиров</t>
  </si>
  <si>
    <t>дисц КИТ</t>
  </si>
  <si>
    <t>сумм к-во кредитов по курсам</t>
  </si>
  <si>
    <t>расч к-во кредитов для КИТ</t>
  </si>
  <si>
    <t>доля ставки на 1 студ КИТ</t>
  </si>
  <si>
    <t>0</t>
  </si>
  <si>
    <t>42\24</t>
  </si>
  <si>
    <t>48\24</t>
  </si>
  <si>
    <t>52\28</t>
  </si>
  <si>
    <t>64\32</t>
  </si>
  <si>
    <r>
      <t xml:space="preserve">Теорія алгоритмів  ДДМА </t>
    </r>
    <r>
      <rPr>
        <sz val="12"/>
        <rFont val="Times New Roman"/>
        <family val="1"/>
      </rPr>
      <t>(КІТ)</t>
    </r>
  </si>
  <si>
    <t>6</t>
  </si>
  <si>
    <t>54\26</t>
  </si>
  <si>
    <t>48\32</t>
  </si>
  <si>
    <t>46\22</t>
  </si>
  <si>
    <t>Н/</t>
  </si>
  <si>
    <t>С/Н</t>
  </si>
  <si>
    <t xml:space="preserve">К  </t>
  </si>
  <si>
    <t>/С</t>
  </si>
  <si>
    <t>ЗД</t>
  </si>
  <si>
    <t>-</t>
  </si>
  <si>
    <t>Усього</t>
  </si>
  <si>
    <t>Назва навчальної дисципліни</t>
  </si>
  <si>
    <r>
      <t xml:space="preserve">галузь знань:  </t>
    </r>
    <r>
      <rPr>
        <b/>
        <sz val="14"/>
        <rFont val="Times New Roman"/>
        <family val="1"/>
      </rPr>
      <t>12 " Інформаційні технології "</t>
    </r>
  </si>
  <si>
    <t xml:space="preserve">ІНТЕГРОВАНИЙ  НАВЧАЛЬНИЙ ПЛАН </t>
  </si>
  <si>
    <t>3 курс (16зт)</t>
  </si>
  <si>
    <t>4 курс (15зт)</t>
  </si>
  <si>
    <t>5 курс (14зт)</t>
  </si>
  <si>
    <t xml:space="preserve"> 1 ОБОВ'ЯЗКОВІ НАВЧАЛЬНІ ДИСЦИПЛІНИ</t>
  </si>
  <si>
    <t>Математичні методи дослідження операцій(к.пр.) ДДМА</t>
  </si>
  <si>
    <t>Економіка та бізнес</t>
  </si>
  <si>
    <t>1.2.4.1</t>
  </si>
  <si>
    <t xml:space="preserve"> Вища математика </t>
  </si>
  <si>
    <t xml:space="preserve"> Теорія алгоритмів</t>
  </si>
  <si>
    <r>
      <t xml:space="preserve">Чисельні методи </t>
    </r>
    <r>
      <rPr>
        <sz val="12"/>
        <rFont val="Times New Roman"/>
        <family val="1"/>
      </rPr>
      <t>(КІТ) на базі  ДДМА</t>
    </r>
  </si>
  <si>
    <r>
      <rPr>
        <b/>
        <sz val="12"/>
        <rFont val="Times New Roman"/>
        <family val="1"/>
      </rPr>
      <t>Крос-платформне програмування  ДДМА</t>
    </r>
    <r>
      <rPr>
        <sz val="12"/>
        <rFont val="Times New Roman"/>
        <family val="1"/>
      </rPr>
      <t>(КІТ)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</si>
  <si>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>Технології захисту інформації   ДДМА</t>
    </r>
    <r>
      <rPr>
        <sz val="12"/>
        <rFont val="Times New Roman"/>
        <family val="1"/>
      </rPr>
      <t>(КІТ)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</si>
  <si>
    <t>Технологія створення програмних продуктів (к р) ДДМА</t>
  </si>
  <si>
    <t>2.1.2</t>
  </si>
  <si>
    <t>66\30</t>
  </si>
  <si>
    <t>курс1</t>
  </si>
  <si>
    <t>курс2</t>
  </si>
  <si>
    <t>курс3</t>
  </si>
  <si>
    <r>
      <t xml:space="preserve">Програмування для мобільних пристроїв   </t>
    </r>
    <r>
      <rPr>
        <sz val="12"/>
        <rFont val="Times New Roman"/>
        <family val="1"/>
      </rPr>
      <t xml:space="preserve">(КІТ) ДДМА </t>
    </r>
    <r>
      <rPr>
        <sz val="9"/>
        <rFont val="Times New Roman"/>
        <family val="1"/>
      </rPr>
      <t>(план з 17\18)</t>
    </r>
  </si>
  <si>
    <t>12/0</t>
  </si>
  <si>
    <t>0/4</t>
  </si>
  <si>
    <t>8/0</t>
  </si>
  <si>
    <t>6/0</t>
  </si>
  <si>
    <t>2/0</t>
  </si>
  <si>
    <t>4/0</t>
  </si>
  <si>
    <t>0/2</t>
  </si>
  <si>
    <t>2/4</t>
  </si>
  <si>
    <t>6/2</t>
  </si>
  <si>
    <t>2/2</t>
  </si>
  <si>
    <t>0/6</t>
  </si>
  <si>
    <t xml:space="preserve">       II. ЗВЕДЕНІ ДАНІ ПРО БЮДЖЕТ ЧАСУ, тижні                                                                               ІІІ.  ДЕРЖАВНА АТЕСТАЦІЯ</t>
  </si>
  <si>
    <t>Форма державної атестації (екзамен, дипломний проект (робота))</t>
  </si>
  <si>
    <t>1.3.2. Державна атестація</t>
  </si>
  <si>
    <t>ЗАТВЕРДЖЕНО:</t>
  </si>
  <si>
    <t>на засіданні Вченої ради</t>
  </si>
  <si>
    <t>Ректор __________________</t>
  </si>
  <si>
    <t>(Ковальов В.Д.)</t>
  </si>
  <si>
    <t xml:space="preserve"> Навчальний план на 17\18 н.р.     ІТП          (заоч_прискор_курс, 3 р. навч., з дипл.р)</t>
  </si>
  <si>
    <t xml:space="preserve">3 курс </t>
  </si>
  <si>
    <t>у дневного нет курсовой</t>
  </si>
  <si>
    <t>на дневном нет к-р</t>
  </si>
  <si>
    <t>нет в плане дневного</t>
  </si>
  <si>
    <t xml:space="preserve">1 курс </t>
  </si>
  <si>
    <t xml:space="preserve">2 курс </t>
  </si>
  <si>
    <t>6а</t>
  </si>
  <si>
    <t>6б</t>
  </si>
  <si>
    <t>1 курс</t>
  </si>
  <si>
    <t>2 курс</t>
  </si>
  <si>
    <t>3 курс</t>
  </si>
  <si>
    <t>протокол № 7</t>
  </si>
  <si>
    <r>
      <t>" 30</t>
    </r>
    <r>
      <rPr>
        <u val="single"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 " березня</t>
    </r>
    <r>
      <rPr>
        <u val="single"/>
        <sz val="16"/>
        <rFont val="Times New Roman"/>
        <family val="1"/>
      </rPr>
      <t xml:space="preserve">     </t>
    </r>
    <r>
      <rPr>
        <sz val="16"/>
        <rFont val="Times New Roman"/>
        <family val="1"/>
      </rPr>
      <t>2017 р.</t>
    </r>
  </si>
  <si>
    <t xml:space="preserve">Термін навчання на базі ООП молодшого спеціаліста </t>
  </si>
  <si>
    <t>Настовна сесія</t>
  </si>
  <si>
    <t>Екзамена-ційна сесія</t>
  </si>
  <si>
    <t>Виконання дипл. проекту</t>
  </si>
  <si>
    <t>Семестро-вий контроль</t>
  </si>
  <si>
    <t>Семестр</t>
  </si>
  <si>
    <t>3</t>
  </si>
  <si>
    <t xml:space="preserve">Алгоритмізація та програмування </t>
  </si>
  <si>
    <t>1.3.2.1</t>
  </si>
  <si>
    <t>1.3.11.1</t>
  </si>
  <si>
    <r>
      <t>Операційні системи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та системне програмування</t>
    </r>
  </si>
  <si>
    <t>Методи та засоби КІТ</t>
  </si>
  <si>
    <t>Розробка інтерактивних web-орієнтованих систем КІТ</t>
  </si>
  <si>
    <t xml:space="preserve">Ймовірнісні процеси і мат. статистика в автоматизованих системах (КІТ) </t>
  </si>
  <si>
    <t>2.1.3</t>
  </si>
  <si>
    <t>Принципи побудови інтерфейсу для мобільних систем  КІТ</t>
  </si>
  <si>
    <t xml:space="preserve">Розробка web –орієнтованих систем на основі фреймворків та  web-сервісів (КІТ) </t>
  </si>
  <si>
    <t>2.1.6</t>
  </si>
  <si>
    <t>2.1.7</t>
  </si>
  <si>
    <t>28/0</t>
  </si>
  <si>
    <t xml:space="preserve"> 8 /4</t>
  </si>
  <si>
    <t>1.3.3. Державна атестація</t>
  </si>
  <si>
    <t>1.3.2. Практична підготовка</t>
  </si>
  <si>
    <t>1</t>
  </si>
  <si>
    <t>2</t>
  </si>
  <si>
    <t>Разом на базі ВНЗ 1 рівня</t>
  </si>
  <si>
    <t>12/2</t>
  </si>
  <si>
    <t xml:space="preserve"> 78/0</t>
  </si>
  <si>
    <t>20/2</t>
  </si>
  <si>
    <t xml:space="preserve"> 0/14</t>
  </si>
  <si>
    <t xml:space="preserve"> 188/2</t>
  </si>
  <si>
    <t xml:space="preserve"> 50/16</t>
  </si>
  <si>
    <t>16/16</t>
  </si>
  <si>
    <t xml:space="preserve"> 58/20</t>
  </si>
  <si>
    <t>46\6</t>
  </si>
  <si>
    <t>60\10</t>
  </si>
  <si>
    <t>48\4</t>
  </si>
  <si>
    <t>44\10</t>
  </si>
  <si>
    <t>48\2</t>
  </si>
  <si>
    <t>40\10</t>
  </si>
  <si>
    <t xml:space="preserve"> Кількість аудиторних годин</t>
  </si>
  <si>
    <t xml:space="preserve"> 108/2</t>
  </si>
  <si>
    <t xml:space="preserve"> 32/12</t>
  </si>
  <si>
    <t xml:space="preserve"> 218/2</t>
  </si>
  <si>
    <t xml:space="preserve"> 190/2</t>
  </si>
  <si>
    <t xml:space="preserve"> 52/14</t>
  </si>
  <si>
    <t xml:space="preserve"> 60/18</t>
  </si>
  <si>
    <t>наставна</t>
  </si>
  <si>
    <t>в семестрі</t>
  </si>
  <si>
    <t>Семестри</t>
  </si>
  <si>
    <t>44\8</t>
  </si>
  <si>
    <t>6+16+8</t>
  </si>
  <si>
    <t>8+15+7</t>
  </si>
  <si>
    <t>10+20+10</t>
  </si>
  <si>
    <r>
      <t xml:space="preserve">форма навчання:     </t>
    </r>
    <r>
      <rPr>
        <b/>
        <sz val="14"/>
        <rFont val="Times New Roman"/>
        <family val="1"/>
      </rPr>
      <t>заочна  зі скороченим терміном навчання</t>
    </r>
  </si>
  <si>
    <r>
      <t>спеціалізація:</t>
    </r>
    <r>
      <rPr>
        <b/>
        <sz val="12"/>
        <rFont val="Times New Roman"/>
        <family val="1"/>
      </rPr>
      <t xml:space="preserve">  Комп’ютерні науки в WEB-орієнтованих системах</t>
    </r>
  </si>
  <si>
    <t>Директор ЦДЗО</t>
  </si>
  <si>
    <t>М.М. Федоров</t>
  </si>
  <si>
    <t xml:space="preserve">Кваліфікація: бакалавр з комп’ютерних наук </t>
  </si>
  <si>
    <r>
      <t xml:space="preserve">спеціальність: </t>
    </r>
    <r>
      <rPr>
        <b/>
        <sz val="14"/>
        <rFont val="Times New Roman"/>
        <family val="1"/>
      </rPr>
      <t>122   "Комп’ютерні науки "</t>
    </r>
  </si>
  <si>
    <t>екз</t>
  </si>
  <si>
    <t>залік</t>
  </si>
  <si>
    <t>кп</t>
  </si>
  <si>
    <t>кр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</si>
</sst>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&quot;&quot;_-;_-@_-"/>
    <numFmt numFmtId="189" formatCode="#,##0;\-* #,##0_-;\ &quot;&quot;_-;_-@_-"/>
    <numFmt numFmtId="190" formatCode="0.0"/>
    <numFmt numFmtId="191" formatCode="#,##0.0;\-* #,##0.0_-;\ &quot;&quot;_-;_-@_-"/>
    <numFmt numFmtId="192" formatCode="#,##0.0_-;\-* #,##0.0_-;\ &quot;&quot;_-;_-@_-"/>
    <numFmt numFmtId="193" formatCode="#,##0.00;\-* #,##0.00_-;\ &quot;&quot;_-;_-@_-"/>
    <numFmt numFmtId="194" formatCode="0.000"/>
    <numFmt numFmtId="195" formatCode="0.0000"/>
    <numFmt numFmtId="196" formatCode="0.00000"/>
    <numFmt numFmtId="197" formatCode="0.000000"/>
    <numFmt numFmtId="198" formatCode="0.0000000"/>
    <numFmt numFmtId="199" formatCode="0.00000000"/>
    <numFmt numFmtId="200" formatCode="0.000000000"/>
    <numFmt numFmtId="201" formatCode="0.0000000000"/>
    <numFmt numFmtId="202" formatCode="0.00000000000"/>
    <numFmt numFmtId="203" formatCode="0.000000000000"/>
    <numFmt numFmtId="204" formatCode="0.0000000000000"/>
    <numFmt numFmtId="205" formatCode="0.00000000000000"/>
    <numFmt numFmtId="206" formatCode="0.000000000000000"/>
    <numFmt numFmtId="207" formatCode="0.0000000000000000"/>
    <numFmt numFmtId="208" formatCode="0.00000000000000000"/>
    <numFmt numFmtId="209" formatCode="0.000000000000000000"/>
    <numFmt numFmtId="210" formatCode="0.0000000000000000000"/>
    <numFmt numFmtId="211" formatCode="0.00000000000000000000"/>
    <numFmt numFmtId="212" formatCode="0.000000000000000000000"/>
    <numFmt numFmtId="213" formatCode="0.0000000000000000000000"/>
    <numFmt numFmtId="214" formatCode="0.00000000000000000000000"/>
    <numFmt numFmtId="215" formatCode="0.000000000000000000000000"/>
    <numFmt numFmtId="216" formatCode="0.0000000000000000000000000"/>
    <numFmt numFmtId="217" formatCode="0.00000000000000000000000000"/>
    <numFmt numFmtId="218" formatCode="0.000000000000000000000000000"/>
    <numFmt numFmtId="219" formatCode="#,##0.00_-;\-* #,##0.00_-;\ &quot;&quot;_-;_-@_-"/>
    <numFmt numFmtId="220" formatCode="#,##0.000_-;\-* #,##0.000_-;\ &quot;&quot;_-;_-@_-"/>
    <numFmt numFmtId="221" formatCode="000000"/>
    <numFmt numFmtId="222" formatCode="#,##0.0_ ;\-#,##0.0\ "/>
    <numFmt numFmtId="223" formatCode="#,##0_ ;\-#,##0\ "/>
    <numFmt numFmtId="224" formatCode="#,##0.00_ ;\-#,##0.00\ "/>
    <numFmt numFmtId="225" formatCode="[$-FC19]d\ mmmm\ yyyy\ &quot;г.&quot;"/>
    <numFmt numFmtId="226" formatCode="#,##0_-;\-* #,##0_-;\ _-;_-@_-"/>
    <numFmt numFmtId="227" formatCode="#,##0.0000_-;\-* #,##0.0000_-;\ &quot;&quot;_-;_-@_-"/>
  </numFmts>
  <fonts count="8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b/>
      <sz val="12"/>
      <name val="Times New Roman Cyr"/>
      <family val="0"/>
    </font>
    <font>
      <sz val="12"/>
      <name val="Arial Cyr"/>
      <family val="2"/>
    </font>
    <font>
      <sz val="11"/>
      <name val="Arial Cyr"/>
      <family val="2"/>
    </font>
    <font>
      <b/>
      <sz val="9"/>
      <name val="Times New Roman"/>
      <family val="1"/>
    </font>
    <font>
      <sz val="9"/>
      <name val="Arial Cyr"/>
      <family val="2"/>
    </font>
    <font>
      <sz val="11"/>
      <name val="Arial"/>
      <family val="2"/>
    </font>
    <font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10"/>
      <color indexed="30"/>
      <name val="Times New Roman"/>
      <family val="1"/>
    </font>
    <font>
      <sz val="11"/>
      <color indexed="30"/>
      <name val="Times New Roman"/>
      <family val="1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sz val="10"/>
      <color rgb="FF0070C0"/>
      <name val="Times New Roman"/>
      <family val="1"/>
    </font>
    <font>
      <sz val="11"/>
      <color rgb="FF0070C0"/>
      <name val="Times New Roman"/>
      <family val="1"/>
    </font>
    <font>
      <sz val="10"/>
      <color theme="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9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188" fontId="10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10" fillId="0" borderId="0" xfId="0" applyNumberFormat="1" applyFont="1" applyFill="1" applyBorder="1" applyAlignment="1" applyProtection="1">
      <alignment vertical="center"/>
      <protection/>
    </xf>
    <xf numFmtId="188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188" fontId="10" fillId="33" borderId="0" xfId="0" applyNumberFormat="1" applyFont="1" applyFill="1" applyBorder="1" applyAlignment="1" applyProtection="1">
      <alignment vertical="center"/>
      <protection/>
    </xf>
    <xf numFmtId="188" fontId="2" fillId="33" borderId="0" xfId="0" applyNumberFormat="1" applyFont="1" applyFill="1" applyBorder="1" applyAlignment="1" applyProtection="1">
      <alignment vertical="center"/>
      <protection/>
    </xf>
    <xf numFmtId="188" fontId="10" fillId="33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8" fontId="10" fillId="34" borderId="0" xfId="0" applyNumberFormat="1" applyFont="1" applyFill="1" applyBorder="1" applyAlignment="1" applyProtection="1">
      <alignment vertical="center"/>
      <protection/>
    </xf>
    <xf numFmtId="188" fontId="2" fillId="34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13" fillId="0" borderId="0" xfId="0" applyFont="1" applyAlignment="1">
      <alignment vertical="center" wrapText="1" shrinkToFit="1"/>
    </xf>
    <xf numFmtId="0" fontId="16" fillId="0" borderId="0" xfId="53" applyFont="1" applyAlignment="1">
      <alignment horizontal="left" vertical="center" wrapText="1"/>
      <protection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vertical="center"/>
    </xf>
    <xf numFmtId="0" fontId="16" fillId="0" borderId="0" xfId="53" applyFont="1" applyAlignment="1">
      <alignment vertical="center" wrapText="1"/>
      <protection/>
    </xf>
    <xf numFmtId="0" fontId="6" fillId="0" borderId="0" xfId="53" applyFont="1" applyBorder="1" applyAlignment="1">
      <alignment vertical="center"/>
      <protection/>
    </xf>
    <xf numFmtId="0" fontId="16" fillId="0" borderId="0" xfId="53" applyFont="1" applyAlignment="1">
      <alignment vertical="center"/>
      <protection/>
    </xf>
    <xf numFmtId="0" fontId="6" fillId="0" borderId="0" xfId="53" applyFont="1" applyAlignment="1">
      <alignment vertical="center"/>
      <protection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188" fontId="10" fillId="35" borderId="0" xfId="0" applyNumberFormat="1" applyFont="1" applyFill="1" applyBorder="1" applyAlignment="1" applyProtection="1">
      <alignment vertical="center"/>
      <protection/>
    </xf>
    <xf numFmtId="188" fontId="2" fillId="36" borderId="0" xfId="0" applyNumberFormat="1" applyFont="1" applyFill="1" applyBorder="1" applyAlignment="1" applyProtection="1">
      <alignment vertical="center"/>
      <protection/>
    </xf>
    <xf numFmtId="188" fontId="10" fillId="37" borderId="0" xfId="0" applyNumberFormat="1" applyFont="1" applyFill="1" applyBorder="1" applyAlignment="1" applyProtection="1">
      <alignment vertical="center"/>
      <protection/>
    </xf>
    <xf numFmtId="188" fontId="10" fillId="36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>
      <alignment vertical="center"/>
    </xf>
    <xf numFmtId="190" fontId="7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 horizontal="center"/>
    </xf>
    <xf numFmtId="0" fontId="2" fillId="0" borderId="0" xfId="53" applyFont="1">
      <alignment/>
      <protection/>
    </xf>
    <xf numFmtId="0" fontId="8" fillId="0" borderId="0" xfId="54" applyFont="1">
      <alignment/>
      <protection/>
    </xf>
    <xf numFmtId="0" fontId="19" fillId="0" borderId="0" xfId="54" applyFont="1">
      <alignment/>
      <protection/>
    </xf>
    <xf numFmtId="0" fontId="7" fillId="0" borderId="0" xfId="54" applyFont="1" applyBorder="1" applyAlignment="1">
      <alignment vertical="center" wrapText="1"/>
      <protection/>
    </xf>
    <xf numFmtId="0" fontId="6" fillId="0" borderId="0" xfId="54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wrapText="1"/>
    </xf>
    <xf numFmtId="0" fontId="21" fillId="0" borderId="0" xfId="0" applyFont="1" applyAlignment="1">
      <alignment wrapText="1"/>
    </xf>
    <xf numFmtId="190" fontId="7" fillId="0" borderId="13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90" fontId="7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90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188" fontId="2" fillId="33" borderId="16" xfId="0" applyNumberFormat="1" applyFont="1" applyFill="1" applyBorder="1" applyAlignment="1" applyProtection="1">
      <alignment horizontal="center" vertical="center" wrapText="1"/>
      <protection/>
    </xf>
    <xf numFmtId="189" fontId="2" fillId="33" borderId="16" xfId="0" applyNumberFormat="1" applyFont="1" applyFill="1" applyBorder="1" applyAlignment="1" applyProtection="1">
      <alignment horizontal="center" vertical="center"/>
      <protection/>
    </xf>
    <xf numFmtId="0" fontId="15" fillId="33" borderId="17" xfId="0" applyNumberFormat="1" applyFont="1" applyFill="1" applyBorder="1" applyAlignment="1" applyProtection="1">
      <alignment horizontal="center" vertical="center"/>
      <protection/>
    </xf>
    <xf numFmtId="49" fontId="15" fillId="33" borderId="18" xfId="0" applyNumberFormat="1" applyFont="1" applyFill="1" applyBorder="1" applyAlignment="1" applyProtection="1">
      <alignment horizontal="center" vertical="center" wrapText="1"/>
      <protection/>
    </xf>
    <xf numFmtId="188" fontId="15" fillId="33" borderId="18" xfId="0" applyNumberFormat="1" applyFont="1" applyFill="1" applyBorder="1" applyAlignment="1" applyProtection="1">
      <alignment horizontal="center" vertical="center"/>
      <protection/>
    </xf>
    <xf numFmtId="188" fontId="15" fillId="33" borderId="19" xfId="0" applyNumberFormat="1" applyFont="1" applyFill="1" applyBorder="1" applyAlignment="1" applyProtection="1">
      <alignment horizontal="center" vertical="center"/>
      <protection/>
    </xf>
    <xf numFmtId="188" fontId="15" fillId="33" borderId="17" xfId="0" applyNumberFormat="1" applyFont="1" applyFill="1" applyBorder="1" applyAlignment="1" applyProtection="1">
      <alignment horizontal="center" vertical="center"/>
      <protection/>
    </xf>
    <xf numFmtId="188" fontId="15" fillId="33" borderId="15" xfId="0" applyNumberFormat="1" applyFont="1" applyFill="1" applyBorder="1" applyAlignment="1" applyProtection="1">
      <alignment horizontal="center" vertical="center"/>
      <protection/>
    </xf>
    <xf numFmtId="188" fontId="15" fillId="33" borderId="17" xfId="0" applyNumberFormat="1" applyFont="1" applyFill="1" applyBorder="1" applyAlignment="1" applyProtection="1">
      <alignment vertical="center"/>
      <protection/>
    </xf>
    <xf numFmtId="0" fontId="7" fillId="33" borderId="20" xfId="0" applyFont="1" applyFill="1" applyBorder="1" applyAlignment="1">
      <alignment horizontal="center" vertical="center" wrapText="1"/>
    </xf>
    <xf numFmtId="0" fontId="7" fillId="33" borderId="20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right" vertical="center" wrapText="1"/>
    </xf>
    <xf numFmtId="0" fontId="7" fillId="33" borderId="22" xfId="0" applyFont="1" applyFill="1" applyBorder="1" applyAlignment="1">
      <alignment horizontal="center" vertical="center" wrapText="1"/>
    </xf>
    <xf numFmtId="1" fontId="7" fillId="33" borderId="23" xfId="0" applyNumberFormat="1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vertical="center" wrapText="1"/>
    </xf>
    <xf numFmtId="190" fontId="7" fillId="33" borderId="23" xfId="0" applyNumberFormat="1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>
      <alignment horizontal="center" vertical="center" wrapText="1"/>
    </xf>
    <xf numFmtId="0" fontId="1" fillId="33" borderId="18" xfId="0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190" fontId="7" fillId="33" borderId="18" xfId="0" applyNumberFormat="1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center" vertical="center" wrapText="1"/>
    </xf>
    <xf numFmtId="190" fontId="7" fillId="33" borderId="18" xfId="0" applyNumberFormat="1" applyFont="1" applyFill="1" applyBorder="1" applyAlignment="1">
      <alignment horizontal="center" vertical="center" wrapText="1"/>
    </xf>
    <xf numFmtId="190" fontId="7" fillId="33" borderId="18" xfId="0" applyNumberFormat="1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189" fontId="2" fillId="33" borderId="24" xfId="0" applyNumberFormat="1" applyFont="1" applyFill="1" applyBorder="1" applyAlignment="1" applyProtection="1">
      <alignment horizontal="center" vertical="center"/>
      <protection/>
    </xf>
    <xf numFmtId="2" fontId="7" fillId="33" borderId="20" xfId="0" applyNumberFormat="1" applyFont="1" applyFill="1" applyBorder="1" applyAlignment="1">
      <alignment horizontal="center" vertical="center" wrapText="1"/>
    </xf>
    <xf numFmtId="190" fontId="2" fillId="33" borderId="20" xfId="0" applyNumberFormat="1" applyFont="1" applyFill="1" applyBorder="1" applyAlignment="1" applyProtection="1">
      <alignment horizontal="center" vertical="center"/>
      <protection/>
    </xf>
    <xf numFmtId="190" fontId="2" fillId="33" borderId="20" xfId="0" applyNumberFormat="1" applyFont="1" applyFill="1" applyBorder="1" applyAlignment="1" applyProtection="1">
      <alignment vertical="center"/>
      <protection/>
    </xf>
    <xf numFmtId="49" fontId="7" fillId="33" borderId="20" xfId="0" applyNumberFormat="1" applyFont="1" applyFill="1" applyBorder="1" applyAlignment="1">
      <alignment horizontal="center" vertical="center" wrapText="1"/>
    </xf>
    <xf numFmtId="190" fontId="7" fillId="33" borderId="20" xfId="0" applyNumberFormat="1" applyFont="1" applyFill="1" applyBorder="1" applyAlignment="1" applyProtection="1">
      <alignment horizontal="center" vertical="center"/>
      <protection/>
    </xf>
    <xf numFmtId="190" fontId="7" fillId="33" borderId="20" xfId="0" applyNumberFormat="1" applyFont="1" applyFill="1" applyBorder="1" applyAlignment="1">
      <alignment horizontal="center" vertical="center" wrapText="1"/>
    </xf>
    <xf numFmtId="190" fontId="7" fillId="33" borderId="20" xfId="0" applyNumberFormat="1" applyFont="1" applyFill="1" applyBorder="1" applyAlignment="1" applyProtection="1">
      <alignment vertical="center"/>
      <protection/>
    </xf>
    <xf numFmtId="189" fontId="7" fillId="33" borderId="24" xfId="0" applyNumberFormat="1" applyFont="1" applyFill="1" applyBorder="1" applyAlignment="1" applyProtection="1">
      <alignment horizontal="center" vertical="center"/>
      <protection/>
    </xf>
    <xf numFmtId="2" fontId="7" fillId="33" borderId="20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 applyProtection="1">
      <alignment horizontal="center" vertical="center"/>
      <protection/>
    </xf>
    <xf numFmtId="49" fontId="2" fillId="33" borderId="17" xfId="0" applyNumberFormat="1" applyFont="1" applyFill="1" applyBorder="1" applyAlignment="1">
      <alignment horizontal="right" vertical="center" wrapText="1"/>
    </xf>
    <xf numFmtId="189" fontId="7" fillId="33" borderId="19" xfId="0" applyNumberFormat="1" applyFont="1" applyFill="1" applyBorder="1" applyAlignment="1" applyProtection="1">
      <alignment horizontal="center" vertical="center"/>
      <protection/>
    </xf>
    <xf numFmtId="49" fontId="7" fillId="33" borderId="18" xfId="0" applyNumberFormat="1" applyFont="1" applyFill="1" applyBorder="1" applyAlignment="1">
      <alignment horizontal="center" vertical="center" wrapText="1"/>
    </xf>
    <xf numFmtId="190" fontId="2" fillId="33" borderId="18" xfId="0" applyNumberFormat="1" applyFont="1" applyFill="1" applyBorder="1" applyAlignment="1" applyProtection="1">
      <alignment vertical="center"/>
      <protection/>
    </xf>
    <xf numFmtId="190" fontId="2" fillId="33" borderId="12" xfId="0" applyNumberFormat="1" applyFont="1" applyFill="1" applyBorder="1" applyAlignment="1" applyProtection="1">
      <alignment vertical="center"/>
      <protection/>
    </xf>
    <xf numFmtId="0" fontId="1" fillId="33" borderId="20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1" fontId="7" fillId="33" borderId="26" xfId="0" applyNumberFormat="1" applyFont="1" applyFill="1" applyBorder="1" applyAlignment="1">
      <alignment horizontal="center" vertical="center" wrapText="1"/>
    </xf>
    <xf numFmtId="188" fontId="10" fillId="33" borderId="22" xfId="0" applyNumberFormat="1" applyFont="1" applyFill="1" applyBorder="1" applyAlignment="1" applyProtection="1">
      <alignment vertical="center"/>
      <protection/>
    </xf>
    <xf numFmtId="190" fontId="7" fillId="33" borderId="22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vertical="center" wrapText="1"/>
    </xf>
    <xf numFmtId="0" fontId="7" fillId="33" borderId="20" xfId="0" applyNumberFormat="1" applyFont="1" applyFill="1" applyBorder="1" applyAlignment="1">
      <alignment horizontal="center" vertical="center"/>
    </xf>
    <xf numFmtId="49" fontId="7" fillId="33" borderId="20" xfId="0" applyNumberFormat="1" applyFont="1" applyFill="1" applyBorder="1" applyAlignment="1">
      <alignment horizontal="center" vertical="center"/>
    </xf>
    <xf numFmtId="0" fontId="7" fillId="33" borderId="24" xfId="0" applyNumberFormat="1" applyFont="1" applyFill="1" applyBorder="1" applyAlignment="1" applyProtection="1">
      <alignment horizontal="center" vertical="center"/>
      <protection/>
    </xf>
    <xf numFmtId="1" fontId="2" fillId="33" borderId="21" xfId="0" applyNumberFormat="1" applyFont="1" applyFill="1" applyBorder="1" applyAlignment="1">
      <alignment horizontal="center" vertical="center"/>
    </xf>
    <xf numFmtId="1" fontId="7" fillId="33" borderId="20" xfId="0" applyNumberFormat="1" applyFont="1" applyFill="1" applyBorder="1" applyAlignment="1">
      <alignment horizontal="center" vertical="center"/>
    </xf>
    <xf numFmtId="49" fontId="7" fillId="33" borderId="20" xfId="0" applyNumberFormat="1" applyFont="1" applyFill="1" applyBorder="1" applyAlignment="1" applyProtection="1">
      <alignment horizontal="center" vertical="center"/>
      <protection/>
    </xf>
    <xf numFmtId="188" fontId="7" fillId="33" borderId="20" xfId="0" applyNumberFormat="1" applyFont="1" applyFill="1" applyBorder="1" applyAlignment="1" applyProtection="1">
      <alignment vertical="center"/>
      <protection/>
    </xf>
    <xf numFmtId="49" fontId="7" fillId="33" borderId="20" xfId="0" applyNumberFormat="1" applyFont="1" applyFill="1" applyBorder="1" applyAlignment="1" applyProtection="1">
      <alignment vertical="center"/>
      <protection/>
    </xf>
    <xf numFmtId="49" fontId="2" fillId="33" borderId="20" xfId="0" applyNumberFormat="1" applyFont="1" applyFill="1" applyBorder="1" applyAlignment="1" applyProtection="1">
      <alignment vertical="center"/>
      <protection/>
    </xf>
    <xf numFmtId="0" fontId="1" fillId="33" borderId="22" xfId="0" applyNumberFormat="1" applyFont="1" applyFill="1" applyBorder="1" applyAlignment="1">
      <alignment horizontal="center" vertical="center"/>
    </xf>
    <xf numFmtId="49" fontId="1" fillId="33" borderId="22" xfId="0" applyNumberFormat="1" applyFont="1" applyFill="1" applyBorder="1" applyAlignment="1">
      <alignment horizontal="center" vertical="center"/>
    </xf>
    <xf numFmtId="0" fontId="1" fillId="33" borderId="27" xfId="0" applyNumberFormat="1" applyFont="1" applyFill="1" applyBorder="1" applyAlignment="1" applyProtection="1">
      <alignment horizontal="center" vertical="center"/>
      <protection/>
    </xf>
    <xf numFmtId="0" fontId="1" fillId="33" borderId="22" xfId="0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 applyProtection="1">
      <alignment vertical="center"/>
      <protection/>
    </xf>
    <xf numFmtId="0" fontId="7" fillId="33" borderId="18" xfId="0" applyNumberFormat="1" applyFont="1" applyFill="1" applyBorder="1" applyAlignment="1">
      <alignment horizontal="center" vertical="center"/>
    </xf>
    <xf numFmtId="0" fontId="1" fillId="33" borderId="19" xfId="0" applyNumberFormat="1" applyFont="1" applyFill="1" applyBorder="1" applyAlignment="1" applyProtection="1">
      <alignment horizontal="center" vertical="center"/>
      <protection/>
    </xf>
    <xf numFmtId="1" fontId="7" fillId="33" borderId="18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 applyProtection="1">
      <alignment horizontal="center" vertical="center"/>
      <protection/>
    </xf>
    <xf numFmtId="1" fontId="7" fillId="33" borderId="18" xfId="0" applyNumberFormat="1" applyFont="1" applyFill="1" applyBorder="1" applyAlignment="1" applyProtection="1">
      <alignment horizontal="center" vertical="center"/>
      <protection/>
    </xf>
    <xf numFmtId="0" fontId="7" fillId="33" borderId="18" xfId="0" applyNumberFormat="1" applyFont="1" applyFill="1" applyBorder="1" applyAlignment="1">
      <alignment horizontal="center" vertical="center" wrapText="1"/>
    </xf>
    <xf numFmtId="188" fontId="7" fillId="33" borderId="18" xfId="0" applyNumberFormat="1" applyFont="1" applyFill="1" applyBorder="1" applyAlignment="1" applyProtection="1">
      <alignment vertical="center"/>
      <protection/>
    </xf>
    <xf numFmtId="49" fontId="7" fillId="33" borderId="18" xfId="0" applyNumberFormat="1" applyFont="1" applyFill="1" applyBorder="1" applyAlignment="1" applyProtection="1">
      <alignment vertical="center"/>
      <protection/>
    </xf>
    <xf numFmtId="49" fontId="7" fillId="33" borderId="12" xfId="0" applyNumberFormat="1" applyFont="1" applyFill="1" applyBorder="1" applyAlignment="1" applyProtection="1">
      <alignment vertical="center"/>
      <protection/>
    </xf>
    <xf numFmtId="49" fontId="7" fillId="33" borderId="23" xfId="0" applyNumberFormat="1" applyFont="1" applyFill="1" applyBorder="1" applyAlignment="1">
      <alignment vertical="center" wrapText="1"/>
    </xf>
    <xf numFmtId="49" fontId="7" fillId="33" borderId="23" xfId="0" applyNumberFormat="1" applyFont="1" applyFill="1" applyBorder="1" applyAlignment="1">
      <alignment horizontal="center" vertical="center"/>
    </xf>
    <xf numFmtId="1" fontId="7" fillId="33" borderId="23" xfId="0" applyNumberFormat="1" applyFont="1" applyFill="1" applyBorder="1" applyAlignment="1">
      <alignment horizontal="center" vertical="center"/>
    </xf>
    <xf numFmtId="0" fontId="7" fillId="33" borderId="23" xfId="0" applyNumberFormat="1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 applyProtection="1">
      <alignment vertical="center"/>
      <protection/>
    </xf>
    <xf numFmtId="49" fontId="7" fillId="33" borderId="22" xfId="0" applyNumberFormat="1" applyFont="1" applyFill="1" applyBorder="1" applyAlignment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0" fontId="7" fillId="33" borderId="27" xfId="0" applyNumberFormat="1" applyFont="1" applyFill="1" applyBorder="1" applyAlignment="1" applyProtection="1">
      <alignment horizontal="center" vertical="center"/>
      <protection/>
    </xf>
    <xf numFmtId="1" fontId="7" fillId="33" borderId="22" xfId="0" applyNumberFormat="1" applyFont="1" applyFill="1" applyBorder="1" applyAlignment="1">
      <alignment horizontal="center" vertical="center"/>
    </xf>
    <xf numFmtId="49" fontId="7" fillId="33" borderId="22" xfId="0" applyNumberFormat="1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 applyProtection="1">
      <alignment horizontal="center" vertical="center"/>
      <protection/>
    </xf>
    <xf numFmtId="49" fontId="7" fillId="33" borderId="22" xfId="0" applyNumberFormat="1" applyFont="1" applyFill="1" applyBorder="1" applyAlignment="1" applyProtection="1">
      <alignment vertical="center"/>
      <protection/>
    </xf>
    <xf numFmtId="49" fontId="7" fillId="33" borderId="18" xfId="0" applyNumberFormat="1" applyFont="1" applyFill="1" applyBorder="1" applyAlignment="1">
      <alignment horizontal="center" vertical="center"/>
    </xf>
    <xf numFmtId="49" fontId="7" fillId="33" borderId="19" xfId="0" applyNumberFormat="1" applyFont="1" applyFill="1" applyBorder="1" applyAlignment="1">
      <alignment horizontal="center" vertical="center"/>
    </xf>
    <xf numFmtId="0" fontId="7" fillId="33" borderId="18" xfId="0" applyNumberFormat="1" applyFont="1" applyFill="1" applyBorder="1" applyAlignment="1" applyProtection="1">
      <alignment horizontal="center" vertical="center"/>
      <protection/>
    </xf>
    <xf numFmtId="0" fontId="7" fillId="33" borderId="19" xfId="0" applyNumberFormat="1" applyFont="1" applyFill="1" applyBorder="1" applyAlignment="1" applyProtection="1">
      <alignment horizontal="center" vertical="center"/>
      <protection/>
    </xf>
    <xf numFmtId="49" fontId="2" fillId="33" borderId="16" xfId="0" applyNumberFormat="1" applyFont="1" applyFill="1" applyBorder="1" applyAlignment="1">
      <alignment horizontal="right" vertical="center" wrapText="1"/>
    </xf>
    <xf numFmtId="49" fontId="1" fillId="33" borderId="16" xfId="0" applyNumberFormat="1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center" vertical="center"/>
    </xf>
    <xf numFmtId="0" fontId="1" fillId="33" borderId="28" xfId="0" applyNumberFormat="1" applyFont="1" applyFill="1" applyBorder="1" applyAlignment="1" applyProtection="1">
      <alignment horizontal="center" vertical="center"/>
      <protection/>
    </xf>
    <xf numFmtId="1" fontId="1" fillId="33" borderId="16" xfId="0" applyNumberFormat="1" applyFont="1" applyFill="1" applyBorder="1" applyAlignment="1">
      <alignment horizontal="center" vertical="center"/>
    </xf>
    <xf numFmtId="0" fontId="1" fillId="33" borderId="16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 applyProtection="1">
      <alignment vertical="center"/>
      <protection/>
    </xf>
    <xf numFmtId="0" fontId="1" fillId="33" borderId="27" xfId="0" applyNumberFormat="1" applyFont="1" applyFill="1" applyBorder="1" applyAlignment="1" applyProtection="1">
      <alignment horizontal="center" vertical="center"/>
      <protection/>
    </xf>
    <xf numFmtId="1" fontId="7" fillId="33" borderId="29" xfId="0" applyNumberFormat="1" applyFont="1" applyFill="1" applyBorder="1" applyAlignment="1">
      <alignment horizontal="center" vertical="center"/>
    </xf>
    <xf numFmtId="190" fontId="7" fillId="33" borderId="22" xfId="0" applyNumberFormat="1" applyFont="1" applyFill="1" applyBorder="1" applyAlignment="1" applyProtection="1">
      <alignment horizontal="center" vertical="center"/>
      <protection/>
    </xf>
    <xf numFmtId="49" fontId="2" fillId="33" borderId="18" xfId="0" applyNumberFormat="1" applyFont="1" applyFill="1" applyBorder="1" applyAlignment="1">
      <alignment horizontal="center" vertical="center"/>
    </xf>
    <xf numFmtId="1" fontId="2" fillId="33" borderId="18" xfId="0" applyNumberFormat="1" applyFont="1" applyFill="1" applyBorder="1" applyAlignment="1">
      <alignment horizontal="center" vertical="center" wrapText="1"/>
    </xf>
    <xf numFmtId="1" fontId="2" fillId="33" borderId="18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 applyProtection="1">
      <alignment vertical="center"/>
      <protection/>
    </xf>
    <xf numFmtId="49" fontId="2" fillId="33" borderId="12" xfId="0" applyNumberFormat="1" applyFont="1" applyFill="1" applyBorder="1" applyAlignment="1" applyProtection="1">
      <alignment vertical="center"/>
      <protection/>
    </xf>
    <xf numFmtId="49" fontId="1" fillId="33" borderId="18" xfId="0" applyNumberFormat="1" applyFont="1" applyFill="1" applyBorder="1" applyAlignment="1">
      <alignment horizontal="center" vertical="center"/>
    </xf>
    <xf numFmtId="0" fontId="11" fillId="33" borderId="24" xfId="0" applyNumberFormat="1" applyFont="1" applyFill="1" applyBorder="1" applyAlignment="1" applyProtection="1">
      <alignment horizontal="center" vertical="center"/>
      <protection/>
    </xf>
    <xf numFmtId="49" fontId="7" fillId="33" borderId="23" xfId="0" applyNumberFormat="1" applyFont="1" applyFill="1" applyBorder="1" applyAlignment="1" applyProtection="1">
      <alignment horizontal="center" vertical="center"/>
      <protection/>
    </xf>
    <xf numFmtId="49" fontId="7" fillId="33" borderId="23" xfId="0" applyNumberFormat="1" applyFont="1" applyFill="1" applyBorder="1" applyAlignment="1" applyProtection="1">
      <alignment vertical="center"/>
      <protection/>
    </xf>
    <xf numFmtId="0" fontId="11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30" xfId="0" applyNumberFormat="1" applyFont="1" applyFill="1" applyBorder="1" applyAlignment="1">
      <alignment horizontal="right" vertical="center" wrapText="1"/>
    </xf>
    <xf numFmtId="49" fontId="7" fillId="33" borderId="29" xfId="0" applyNumberFormat="1" applyFont="1" applyFill="1" applyBorder="1" applyAlignment="1">
      <alignment horizontal="center" vertical="center" wrapText="1"/>
    </xf>
    <xf numFmtId="0" fontId="7" fillId="33" borderId="29" xfId="0" applyNumberFormat="1" applyFont="1" applyFill="1" applyBorder="1" applyAlignment="1">
      <alignment horizontal="center" vertical="center"/>
    </xf>
    <xf numFmtId="49" fontId="7" fillId="33" borderId="29" xfId="0" applyNumberFormat="1" applyFont="1" applyFill="1" applyBorder="1" applyAlignment="1" applyProtection="1">
      <alignment horizontal="center" vertical="center"/>
      <protection/>
    </xf>
    <xf numFmtId="49" fontId="7" fillId="33" borderId="29" xfId="0" applyNumberFormat="1" applyFont="1" applyFill="1" applyBorder="1" applyAlignment="1" applyProtection="1">
      <alignment vertical="center"/>
      <protection/>
    </xf>
    <xf numFmtId="1" fontId="7" fillId="33" borderId="29" xfId="0" applyNumberFormat="1" applyFont="1" applyFill="1" applyBorder="1" applyAlignment="1" applyProtection="1">
      <alignment horizontal="center" vertical="center"/>
      <protection/>
    </xf>
    <xf numFmtId="49" fontId="7" fillId="33" borderId="31" xfId="0" applyNumberFormat="1" applyFont="1" applyFill="1" applyBorder="1" applyAlignment="1" applyProtection="1">
      <alignment vertical="center"/>
      <protection/>
    </xf>
    <xf numFmtId="49" fontId="7" fillId="33" borderId="17" xfId="0" applyNumberFormat="1" applyFont="1" applyFill="1" applyBorder="1" applyAlignment="1">
      <alignment vertical="center" wrapText="1"/>
    </xf>
    <xf numFmtId="188" fontId="10" fillId="33" borderId="18" xfId="0" applyNumberFormat="1" applyFont="1" applyFill="1" applyBorder="1" applyAlignment="1" applyProtection="1">
      <alignment vertical="center"/>
      <protection/>
    </xf>
    <xf numFmtId="188" fontId="10" fillId="33" borderId="18" xfId="0" applyNumberFormat="1" applyFont="1" applyFill="1" applyBorder="1" applyAlignment="1" applyProtection="1">
      <alignment horizontal="center" vertical="center"/>
      <protection/>
    </xf>
    <xf numFmtId="49" fontId="7" fillId="33" borderId="24" xfId="0" applyNumberFormat="1" applyFont="1" applyFill="1" applyBorder="1" applyAlignment="1">
      <alignment horizontal="center" vertical="center"/>
    </xf>
    <xf numFmtId="49" fontId="7" fillId="33" borderId="27" xfId="0" applyNumberFormat="1" applyFont="1" applyFill="1" applyBorder="1" applyAlignment="1">
      <alignment horizontal="center" vertical="center"/>
    </xf>
    <xf numFmtId="49" fontId="7" fillId="33" borderId="29" xfId="0" applyNumberFormat="1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11" fillId="33" borderId="19" xfId="0" applyNumberFormat="1" applyFont="1" applyFill="1" applyBorder="1" applyAlignment="1" applyProtection="1">
      <alignment horizontal="center" vertical="center"/>
      <protection/>
    </xf>
    <xf numFmtId="1" fontId="7" fillId="33" borderId="18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1" fillId="33" borderId="23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22" xfId="0" applyFont="1" applyFill="1" applyBorder="1" applyAlignment="1">
      <alignment horizontal="center" vertical="center" wrapText="1"/>
    </xf>
    <xf numFmtId="1" fontId="1" fillId="33" borderId="23" xfId="0" applyNumberFormat="1" applyFont="1" applyFill="1" applyBorder="1" applyAlignment="1">
      <alignment horizontal="center" vertical="center"/>
    </xf>
    <xf numFmtId="0" fontId="1" fillId="33" borderId="23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center" vertical="center"/>
    </xf>
    <xf numFmtId="0" fontId="7" fillId="33" borderId="19" xfId="0" applyNumberFormat="1" applyFont="1" applyFill="1" applyBorder="1" applyAlignment="1" applyProtection="1">
      <alignment horizontal="center" vertical="center"/>
      <protection/>
    </xf>
    <xf numFmtId="1" fontId="7" fillId="33" borderId="18" xfId="0" applyNumberFormat="1" applyFont="1" applyFill="1" applyBorder="1" applyAlignment="1">
      <alignment horizontal="center" vertical="center"/>
    </xf>
    <xf numFmtId="0" fontId="7" fillId="33" borderId="18" xfId="0" applyNumberFormat="1" applyFont="1" applyFill="1" applyBorder="1" applyAlignment="1">
      <alignment horizontal="center" vertical="center"/>
    </xf>
    <xf numFmtId="188" fontId="10" fillId="33" borderId="22" xfId="0" applyNumberFormat="1" applyFont="1" applyFill="1" applyBorder="1" applyAlignment="1" applyProtection="1">
      <alignment horizontal="center" vertical="center"/>
      <protection/>
    </xf>
    <xf numFmtId="188" fontId="10" fillId="33" borderId="12" xfId="0" applyNumberFormat="1" applyFont="1" applyFill="1" applyBorder="1" applyAlignment="1" applyProtection="1">
      <alignment vertical="center"/>
      <protection/>
    </xf>
    <xf numFmtId="188" fontId="10" fillId="33" borderId="16" xfId="0" applyNumberFormat="1" applyFont="1" applyFill="1" applyBorder="1" applyAlignment="1" applyProtection="1">
      <alignment vertical="center"/>
      <protection/>
    </xf>
    <xf numFmtId="188" fontId="10" fillId="33" borderId="16" xfId="0" applyNumberFormat="1" applyFont="1" applyFill="1" applyBorder="1" applyAlignment="1" applyProtection="1">
      <alignment horizontal="center" vertical="center"/>
      <protection/>
    </xf>
    <xf numFmtId="1" fontId="7" fillId="33" borderId="33" xfId="0" applyNumberFormat="1" applyFont="1" applyFill="1" applyBorder="1" applyAlignment="1">
      <alignment horizontal="left" vertical="center" wrapText="1"/>
    </xf>
    <xf numFmtId="188" fontId="7" fillId="33" borderId="24" xfId="0" applyNumberFormat="1" applyFont="1" applyFill="1" applyBorder="1" applyAlignment="1" applyProtection="1">
      <alignment horizontal="center" vertical="center"/>
      <protection/>
    </xf>
    <xf numFmtId="0" fontId="7" fillId="33" borderId="23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 applyProtection="1">
      <alignment horizontal="center" vertical="center"/>
      <protection/>
    </xf>
    <xf numFmtId="188" fontId="7" fillId="33" borderId="19" xfId="0" applyNumberFormat="1" applyFont="1" applyFill="1" applyBorder="1" applyAlignment="1" applyProtection="1">
      <alignment horizontal="center" vertical="center"/>
      <protection/>
    </xf>
    <xf numFmtId="188" fontId="7" fillId="33" borderId="20" xfId="0" applyNumberFormat="1" applyFont="1" applyFill="1" applyBorder="1" applyAlignment="1" applyProtection="1">
      <alignment horizontal="center" vertical="center"/>
      <protection/>
    </xf>
    <xf numFmtId="49" fontId="7" fillId="33" borderId="12" xfId="0" applyNumberFormat="1" applyFont="1" applyFill="1" applyBorder="1" applyAlignment="1" applyProtection="1">
      <alignment horizontal="center" vertical="center"/>
      <protection/>
    </xf>
    <xf numFmtId="49" fontId="7" fillId="33" borderId="33" xfId="0" applyNumberFormat="1" applyFont="1" applyFill="1" applyBorder="1" applyAlignment="1">
      <alignment vertical="center" wrapText="1"/>
    </xf>
    <xf numFmtId="49" fontId="7" fillId="33" borderId="34" xfId="0" applyNumberFormat="1" applyFont="1" applyFill="1" applyBorder="1" applyAlignment="1" applyProtection="1">
      <alignment vertical="center"/>
      <protection/>
    </xf>
    <xf numFmtId="1" fontId="7" fillId="33" borderId="2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" fontId="7" fillId="33" borderId="22" xfId="0" applyNumberFormat="1" applyFont="1" applyFill="1" applyBorder="1" applyAlignment="1">
      <alignment horizontal="center" vertical="center" wrapText="1"/>
    </xf>
    <xf numFmtId="188" fontId="7" fillId="33" borderId="18" xfId="0" applyNumberFormat="1" applyFont="1" applyFill="1" applyBorder="1" applyAlignment="1" applyProtection="1">
      <alignment horizontal="center" vertical="center"/>
      <protection/>
    </xf>
    <xf numFmtId="1" fontId="7" fillId="33" borderId="10" xfId="0" applyNumberFormat="1" applyFont="1" applyFill="1" applyBorder="1" applyAlignment="1">
      <alignment horizontal="left" vertical="center" wrapText="1"/>
    </xf>
    <xf numFmtId="0" fontId="7" fillId="33" borderId="16" xfId="0" applyNumberFormat="1" applyFont="1" applyFill="1" applyBorder="1" applyAlignment="1" applyProtection="1">
      <alignment horizontal="center" vertical="center"/>
      <protection/>
    </xf>
    <xf numFmtId="49" fontId="7" fillId="33" borderId="33" xfId="0" applyNumberFormat="1" applyFont="1" applyFill="1" applyBorder="1" applyAlignment="1">
      <alignment horizontal="left" vertical="center" wrapText="1"/>
    </xf>
    <xf numFmtId="1" fontId="14" fillId="33" borderId="22" xfId="0" applyNumberFormat="1" applyFont="1" applyFill="1" applyBorder="1" applyAlignment="1">
      <alignment horizontal="center" vertical="center" wrapText="1"/>
    </xf>
    <xf numFmtId="1" fontId="14" fillId="33" borderId="27" xfId="0" applyNumberFormat="1" applyFont="1" applyFill="1" applyBorder="1" applyAlignment="1">
      <alignment horizontal="center" vertical="center" wrapText="1"/>
    </xf>
    <xf numFmtId="1" fontId="14" fillId="33" borderId="23" xfId="0" applyNumberFormat="1" applyFont="1" applyFill="1" applyBorder="1" applyAlignment="1">
      <alignment horizontal="center" vertical="center" wrapText="1"/>
    </xf>
    <xf numFmtId="1" fontId="7" fillId="33" borderId="19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 applyProtection="1">
      <alignment vertical="center"/>
      <protection/>
    </xf>
    <xf numFmtId="49" fontId="7" fillId="33" borderId="26" xfId="0" applyNumberFormat="1" applyFont="1" applyFill="1" applyBorder="1" applyAlignment="1">
      <alignment horizontal="center" vertical="center" wrapText="1"/>
    </xf>
    <xf numFmtId="49" fontId="7" fillId="33" borderId="26" xfId="0" applyNumberFormat="1" applyFont="1" applyFill="1" applyBorder="1" applyAlignment="1" applyProtection="1">
      <alignment horizontal="center" vertical="center"/>
      <protection/>
    </xf>
    <xf numFmtId="49" fontId="7" fillId="33" borderId="26" xfId="0" applyNumberFormat="1" applyFont="1" applyFill="1" applyBorder="1" applyAlignment="1" applyProtection="1">
      <alignment vertical="center"/>
      <protection/>
    </xf>
    <xf numFmtId="0" fontId="2" fillId="33" borderId="3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190" fontId="7" fillId="33" borderId="13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88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1" fontId="7" fillId="33" borderId="14" xfId="0" applyNumberFormat="1" applyFont="1" applyFill="1" applyBorder="1" applyAlignment="1">
      <alignment horizontal="center" vertical="center" wrapText="1"/>
    </xf>
    <xf numFmtId="188" fontId="2" fillId="33" borderId="18" xfId="0" applyNumberFormat="1" applyFont="1" applyFill="1" applyBorder="1" applyAlignment="1" applyProtection="1">
      <alignment horizontal="center" vertical="center"/>
      <protection/>
    </xf>
    <xf numFmtId="188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>
      <alignment/>
    </xf>
    <xf numFmtId="188" fontId="2" fillId="33" borderId="16" xfId="0" applyNumberFormat="1" applyFont="1" applyFill="1" applyBorder="1" applyAlignment="1" applyProtection="1">
      <alignment vertical="center"/>
      <protection/>
    </xf>
    <xf numFmtId="188" fontId="2" fillId="33" borderId="38" xfId="0" applyNumberFormat="1" applyFont="1" applyFill="1" applyBorder="1" applyAlignment="1" applyProtection="1">
      <alignment vertical="center"/>
      <protection/>
    </xf>
    <xf numFmtId="49" fontId="2" fillId="33" borderId="16" xfId="0" applyNumberFormat="1" applyFont="1" applyFill="1" applyBorder="1" applyAlignment="1">
      <alignment horizontal="center" vertical="center" wrapText="1"/>
    </xf>
    <xf numFmtId="223" fontId="2" fillId="33" borderId="16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188" fontId="2" fillId="33" borderId="22" xfId="0" applyNumberFormat="1" applyFont="1" applyFill="1" applyBorder="1" applyAlignment="1" applyProtection="1">
      <alignment horizontal="center" vertical="center" wrapText="1"/>
      <protection/>
    </xf>
    <xf numFmtId="188" fontId="15" fillId="31" borderId="19" xfId="0" applyNumberFormat="1" applyFont="1" applyFill="1" applyBorder="1" applyAlignment="1" applyProtection="1">
      <alignment horizontal="center" vertical="center"/>
      <protection/>
    </xf>
    <xf numFmtId="190" fontId="2" fillId="31" borderId="20" xfId="0" applyNumberFormat="1" applyFont="1" applyFill="1" applyBorder="1" applyAlignment="1" applyProtection="1">
      <alignment vertical="center"/>
      <protection/>
    </xf>
    <xf numFmtId="190" fontId="2" fillId="31" borderId="18" xfId="0" applyNumberFormat="1" applyFont="1" applyFill="1" applyBorder="1" applyAlignment="1" applyProtection="1">
      <alignment vertical="center"/>
      <protection/>
    </xf>
    <xf numFmtId="49" fontId="2" fillId="31" borderId="20" xfId="0" applyNumberFormat="1" applyFont="1" applyFill="1" applyBorder="1" applyAlignment="1" applyProtection="1">
      <alignment vertical="center"/>
      <protection/>
    </xf>
    <xf numFmtId="49" fontId="2" fillId="31" borderId="22" xfId="0" applyNumberFormat="1" applyFont="1" applyFill="1" applyBorder="1" applyAlignment="1" applyProtection="1">
      <alignment vertical="center"/>
      <protection/>
    </xf>
    <xf numFmtId="49" fontId="7" fillId="31" borderId="18" xfId="0" applyNumberFormat="1" applyFont="1" applyFill="1" applyBorder="1" applyAlignment="1" applyProtection="1">
      <alignment vertical="center"/>
      <protection/>
    </xf>
    <xf numFmtId="49" fontId="7" fillId="31" borderId="20" xfId="0" applyNumberFormat="1" applyFont="1" applyFill="1" applyBorder="1" applyAlignment="1" applyProtection="1">
      <alignment vertical="center"/>
      <protection/>
    </xf>
    <xf numFmtId="49" fontId="7" fillId="31" borderId="22" xfId="0" applyNumberFormat="1" applyFont="1" applyFill="1" applyBorder="1" applyAlignment="1" applyProtection="1">
      <alignment vertical="center"/>
      <protection/>
    </xf>
    <xf numFmtId="190" fontId="7" fillId="31" borderId="18" xfId="0" applyNumberFormat="1" applyFont="1" applyFill="1" applyBorder="1" applyAlignment="1" applyProtection="1">
      <alignment horizontal="center" vertical="center"/>
      <protection/>
    </xf>
    <xf numFmtId="49" fontId="7" fillId="31" borderId="16" xfId="0" applyNumberFormat="1" applyFont="1" applyFill="1" applyBorder="1" applyAlignment="1" applyProtection="1">
      <alignment vertical="center"/>
      <protection/>
    </xf>
    <xf numFmtId="49" fontId="2" fillId="31" borderId="18" xfId="0" applyNumberFormat="1" applyFont="1" applyFill="1" applyBorder="1" applyAlignment="1" applyProtection="1">
      <alignment vertical="center"/>
      <protection/>
    </xf>
    <xf numFmtId="49" fontId="7" fillId="31" borderId="23" xfId="0" applyNumberFormat="1" applyFont="1" applyFill="1" applyBorder="1" applyAlignment="1" applyProtection="1">
      <alignment vertical="center"/>
      <protection/>
    </xf>
    <xf numFmtId="49" fontId="7" fillId="31" borderId="29" xfId="0" applyNumberFormat="1" applyFont="1" applyFill="1" applyBorder="1" applyAlignment="1" applyProtection="1">
      <alignment vertical="center"/>
      <protection/>
    </xf>
    <xf numFmtId="1" fontId="7" fillId="31" borderId="18" xfId="0" applyNumberFormat="1" applyFont="1" applyFill="1" applyBorder="1" applyAlignment="1" applyProtection="1">
      <alignment horizontal="center" vertical="center"/>
      <protection/>
    </xf>
    <xf numFmtId="49" fontId="7" fillId="31" borderId="20" xfId="0" applyNumberFormat="1" applyFont="1" applyFill="1" applyBorder="1" applyAlignment="1">
      <alignment horizontal="center" vertical="center" wrapText="1"/>
    </xf>
    <xf numFmtId="49" fontId="7" fillId="31" borderId="22" xfId="0" applyNumberFormat="1" applyFont="1" applyFill="1" applyBorder="1" applyAlignment="1">
      <alignment horizontal="center" vertical="center" wrapText="1"/>
    </xf>
    <xf numFmtId="49" fontId="7" fillId="31" borderId="18" xfId="0" applyNumberFormat="1" applyFont="1" applyFill="1" applyBorder="1" applyAlignment="1">
      <alignment horizontal="center" vertical="center" wrapText="1"/>
    </xf>
    <xf numFmtId="188" fontId="10" fillId="31" borderId="22" xfId="0" applyNumberFormat="1" applyFont="1" applyFill="1" applyBorder="1" applyAlignment="1" applyProtection="1">
      <alignment vertical="center"/>
      <protection/>
    </xf>
    <xf numFmtId="188" fontId="10" fillId="31" borderId="18" xfId="0" applyNumberFormat="1" applyFont="1" applyFill="1" applyBorder="1" applyAlignment="1" applyProtection="1">
      <alignment vertical="center"/>
      <protection/>
    </xf>
    <xf numFmtId="188" fontId="10" fillId="31" borderId="16" xfId="0" applyNumberFormat="1" applyFont="1" applyFill="1" applyBorder="1" applyAlignment="1" applyProtection="1">
      <alignment vertical="center"/>
      <protection/>
    </xf>
    <xf numFmtId="49" fontId="7" fillId="31" borderId="20" xfId="0" applyNumberFormat="1" applyFont="1" applyFill="1" applyBorder="1" applyAlignment="1" applyProtection="1">
      <alignment horizontal="center" vertical="center"/>
      <protection/>
    </xf>
    <xf numFmtId="49" fontId="7" fillId="31" borderId="22" xfId="0" applyNumberFormat="1" applyFont="1" applyFill="1" applyBorder="1" applyAlignment="1" applyProtection="1">
      <alignment horizontal="center" vertical="center"/>
      <protection/>
    </xf>
    <xf numFmtId="49" fontId="7" fillId="31" borderId="18" xfId="0" applyNumberFormat="1" applyFont="1" applyFill="1" applyBorder="1" applyAlignment="1" applyProtection="1">
      <alignment horizontal="center" vertical="center"/>
      <protection/>
    </xf>
    <xf numFmtId="49" fontId="7" fillId="31" borderId="29" xfId="0" applyNumberFormat="1" applyFont="1" applyFill="1" applyBorder="1" applyAlignment="1" applyProtection="1">
      <alignment horizontal="center" vertical="center"/>
      <protection/>
    </xf>
    <xf numFmtId="49" fontId="7" fillId="31" borderId="26" xfId="0" applyNumberFormat="1" applyFont="1" applyFill="1" applyBorder="1" applyAlignment="1" applyProtection="1">
      <alignment horizontal="center" vertical="center"/>
      <protection/>
    </xf>
    <xf numFmtId="188" fontId="10" fillId="31" borderId="0" xfId="0" applyNumberFormat="1" applyFont="1" applyFill="1" applyBorder="1" applyAlignment="1" applyProtection="1">
      <alignment vertical="center"/>
      <protection/>
    </xf>
    <xf numFmtId="188" fontId="2" fillId="31" borderId="18" xfId="0" applyNumberFormat="1" applyFont="1" applyFill="1" applyBorder="1" applyAlignment="1" applyProtection="1">
      <alignment horizontal="center" vertical="center"/>
      <protection/>
    </xf>
    <xf numFmtId="188" fontId="2" fillId="31" borderId="39" xfId="0" applyNumberFormat="1" applyFont="1" applyFill="1" applyBorder="1" applyAlignment="1" applyProtection="1">
      <alignment vertical="center"/>
      <protection/>
    </xf>
    <xf numFmtId="0" fontId="7" fillId="31" borderId="17" xfId="0" applyFont="1" applyFill="1" applyBorder="1" applyAlignment="1">
      <alignment horizontal="center" vertical="center" wrapText="1"/>
    </xf>
    <xf numFmtId="0" fontId="7" fillId="31" borderId="14" xfId="0" applyFont="1" applyFill="1" applyBorder="1" applyAlignment="1">
      <alignment horizontal="center" vertical="center" wrapText="1"/>
    </xf>
    <xf numFmtId="0" fontId="2" fillId="31" borderId="17" xfId="0" applyFont="1" applyFill="1" applyBorder="1" applyAlignment="1">
      <alignment horizontal="center" vertical="center" wrapText="1"/>
    </xf>
    <xf numFmtId="0" fontId="2" fillId="31" borderId="30" xfId="0" applyFont="1" applyFill="1" applyBorder="1" applyAlignment="1">
      <alignment horizontal="center" vertical="center" wrapText="1"/>
    </xf>
    <xf numFmtId="188" fontId="15" fillId="31" borderId="12" xfId="0" applyNumberFormat="1" applyFont="1" applyFill="1" applyBorder="1" applyAlignment="1" applyProtection="1">
      <alignment horizontal="center" vertical="center"/>
      <protection/>
    </xf>
    <xf numFmtId="49" fontId="2" fillId="31" borderId="20" xfId="0" applyNumberFormat="1" applyFont="1" applyFill="1" applyBorder="1" applyAlignment="1">
      <alignment horizontal="center" vertical="center" wrapText="1"/>
    </xf>
    <xf numFmtId="49" fontId="7" fillId="31" borderId="20" xfId="0" applyNumberFormat="1" applyFont="1" applyFill="1" applyBorder="1" applyAlignment="1">
      <alignment horizontal="center" vertical="center" wrapText="1"/>
    </xf>
    <xf numFmtId="49" fontId="7" fillId="31" borderId="18" xfId="0" applyNumberFormat="1" applyFont="1" applyFill="1" applyBorder="1" applyAlignment="1">
      <alignment horizontal="center" vertical="center" wrapText="1"/>
    </xf>
    <xf numFmtId="0" fontId="2" fillId="31" borderId="22" xfId="0" applyNumberFormat="1" applyFont="1" applyFill="1" applyBorder="1" applyAlignment="1">
      <alignment horizontal="center" vertical="center" wrapText="1"/>
    </xf>
    <xf numFmtId="49" fontId="11" fillId="31" borderId="18" xfId="0" applyNumberFormat="1" applyFont="1" applyFill="1" applyBorder="1" applyAlignment="1" applyProtection="1">
      <alignment horizontal="center" vertical="center"/>
      <protection/>
    </xf>
    <xf numFmtId="0" fontId="2" fillId="31" borderId="16" xfId="0" applyNumberFormat="1" applyFont="1" applyFill="1" applyBorder="1" applyAlignment="1">
      <alignment horizontal="center" vertical="center" wrapText="1"/>
    </xf>
    <xf numFmtId="190" fontId="7" fillId="31" borderId="22" xfId="0" applyNumberFormat="1" applyFont="1" applyFill="1" applyBorder="1" applyAlignment="1" applyProtection="1">
      <alignment horizontal="center" vertical="center"/>
      <protection/>
    </xf>
    <xf numFmtId="49" fontId="7" fillId="31" borderId="23" xfId="0" applyNumberFormat="1" applyFont="1" applyFill="1" applyBorder="1" applyAlignment="1">
      <alignment horizontal="center" vertical="center" wrapText="1"/>
    </xf>
    <xf numFmtId="49" fontId="7" fillId="31" borderId="23" xfId="0" applyNumberFormat="1" applyFont="1" applyFill="1" applyBorder="1" applyAlignment="1" applyProtection="1">
      <alignment horizontal="center" vertical="center"/>
      <protection/>
    </xf>
    <xf numFmtId="0" fontId="2" fillId="31" borderId="22" xfId="0" applyNumberFormat="1" applyFont="1" applyFill="1" applyBorder="1" applyAlignment="1">
      <alignment horizontal="center" vertical="center" wrapText="1"/>
    </xf>
    <xf numFmtId="0" fontId="7" fillId="31" borderId="16" xfId="0" applyFont="1" applyFill="1" applyBorder="1" applyAlignment="1">
      <alignment horizontal="center" vertical="center" wrapText="1"/>
    </xf>
    <xf numFmtId="190" fontId="7" fillId="31" borderId="20" xfId="0" applyNumberFormat="1" applyFont="1" applyFill="1" applyBorder="1" applyAlignment="1" applyProtection="1">
      <alignment vertical="center"/>
      <protection/>
    </xf>
    <xf numFmtId="0" fontId="7" fillId="31" borderId="18" xfId="0" applyNumberFormat="1" applyFont="1" applyFill="1" applyBorder="1" applyAlignment="1" applyProtection="1">
      <alignment horizontal="center" vertical="center"/>
      <protection/>
    </xf>
    <xf numFmtId="188" fontId="7" fillId="31" borderId="18" xfId="0" applyNumberFormat="1" applyFont="1" applyFill="1" applyBorder="1" applyAlignment="1" applyProtection="1">
      <alignment vertical="center"/>
      <protection/>
    </xf>
    <xf numFmtId="0" fontId="2" fillId="31" borderId="28" xfId="0" applyFont="1" applyFill="1" applyBorder="1" applyAlignment="1">
      <alignment/>
    </xf>
    <xf numFmtId="0" fontId="2" fillId="31" borderId="28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190" fontId="2" fillId="33" borderId="41" xfId="0" applyNumberFormat="1" applyFont="1" applyFill="1" applyBorder="1" applyAlignment="1">
      <alignment horizontal="center" vertical="center" wrapText="1"/>
    </xf>
    <xf numFmtId="190" fontId="2" fillId="33" borderId="42" xfId="0" applyNumberFormat="1" applyFont="1" applyFill="1" applyBorder="1" applyAlignment="1">
      <alignment horizontal="center" vertical="center" wrapText="1"/>
    </xf>
    <xf numFmtId="190" fontId="7" fillId="33" borderId="15" xfId="0" applyNumberFormat="1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189" fontId="7" fillId="33" borderId="16" xfId="0" applyNumberFormat="1" applyFont="1" applyFill="1" applyBorder="1" applyAlignment="1" applyProtection="1">
      <alignment horizontal="center" vertical="center"/>
      <protection/>
    </xf>
    <xf numFmtId="49" fontId="12" fillId="33" borderId="19" xfId="0" applyNumberFormat="1" applyFont="1" applyFill="1" applyBorder="1" applyAlignment="1">
      <alignment horizontal="center" vertical="center"/>
    </xf>
    <xf numFmtId="190" fontId="1" fillId="33" borderId="42" xfId="0" applyNumberFormat="1" applyFont="1" applyFill="1" applyBorder="1" applyAlignment="1">
      <alignment horizontal="center" vertical="center" wrapText="1"/>
    </xf>
    <xf numFmtId="190" fontId="7" fillId="33" borderId="42" xfId="0" applyNumberFormat="1" applyFont="1" applyFill="1" applyBorder="1" applyAlignment="1">
      <alignment horizontal="center" vertical="center" wrapText="1"/>
    </xf>
    <xf numFmtId="190" fontId="2" fillId="33" borderId="13" xfId="0" applyNumberFormat="1" applyFont="1" applyFill="1" applyBorder="1" applyAlignment="1">
      <alignment horizontal="center" vertical="center" wrapText="1"/>
    </xf>
    <xf numFmtId="190" fontId="2" fillId="33" borderId="15" xfId="0" applyNumberFormat="1" applyFont="1" applyFill="1" applyBorder="1" applyAlignment="1">
      <alignment horizontal="center" vertical="center" wrapText="1"/>
    </xf>
    <xf numFmtId="190" fontId="12" fillId="33" borderId="42" xfId="0" applyNumberFormat="1" applyFont="1" applyFill="1" applyBorder="1" applyAlignment="1">
      <alignment horizontal="center" vertical="center" wrapText="1"/>
    </xf>
    <xf numFmtId="190" fontId="7" fillId="33" borderId="15" xfId="0" applyNumberFormat="1" applyFont="1" applyFill="1" applyBorder="1" applyAlignment="1">
      <alignment horizontal="center" vertical="center" wrapText="1"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190" fontId="2" fillId="33" borderId="44" xfId="0" applyNumberFormat="1" applyFont="1" applyFill="1" applyBorder="1" applyAlignment="1">
      <alignment horizontal="center" vertical="center" wrapText="1"/>
    </xf>
    <xf numFmtId="190" fontId="16" fillId="33" borderId="41" xfId="0" applyNumberFormat="1" applyFont="1" applyFill="1" applyBorder="1" applyAlignment="1">
      <alignment horizontal="center" vertical="center" wrapText="1"/>
    </xf>
    <xf numFmtId="190" fontId="16" fillId="33" borderId="42" xfId="0" applyNumberFormat="1" applyFont="1" applyFill="1" applyBorder="1" applyAlignment="1">
      <alignment horizontal="center" vertical="center" wrapText="1"/>
    </xf>
    <xf numFmtId="190" fontId="16" fillId="33" borderId="44" xfId="0" applyNumberFormat="1" applyFont="1" applyFill="1" applyBorder="1" applyAlignment="1">
      <alignment horizontal="center" vertical="center" wrapText="1"/>
    </xf>
    <xf numFmtId="190" fontId="7" fillId="33" borderId="45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90" fontId="7" fillId="33" borderId="41" xfId="0" applyNumberFormat="1" applyFont="1" applyFill="1" applyBorder="1" applyAlignment="1">
      <alignment horizontal="center" vertical="center" wrapText="1"/>
    </xf>
    <xf numFmtId="1" fontId="2" fillId="33" borderId="45" xfId="0" applyNumberFormat="1" applyFont="1" applyFill="1" applyBorder="1" applyAlignment="1">
      <alignment horizontal="center" vertical="center" wrapText="1"/>
    </xf>
    <xf numFmtId="1" fontId="2" fillId="33" borderId="46" xfId="0" applyNumberFormat="1" applyFont="1" applyFill="1" applyBorder="1" applyAlignment="1">
      <alignment horizontal="center" vertical="center"/>
    </xf>
    <xf numFmtId="190" fontId="2" fillId="33" borderId="16" xfId="0" applyNumberFormat="1" applyFont="1" applyFill="1" applyBorder="1" applyAlignment="1">
      <alignment horizontal="center" vertical="center" wrapText="1"/>
    </xf>
    <xf numFmtId="1" fontId="2" fillId="33" borderId="16" xfId="0" applyNumberFormat="1" applyFont="1" applyFill="1" applyBorder="1" applyAlignment="1">
      <alignment horizontal="center" vertical="center"/>
    </xf>
    <xf numFmtId="49" fontId="7" fillId="33" borderId="16" xfId="0" applyNumberFormat="1" applyFont="1" applyFill="1" applyBorder="1" applyAlignment="1" applyProtection="1">
      <alignment horizontal="center" vertical="center"/>
      <protection/>
    </xf>
    <xf numFmtId="49" fontId="7" fillId="31" borderId="16" xfId="0" applyNumberFormat="1" applyFont="1" applyFill="1" applyBorder="1" applyAlignment="1" applyProtection="1">
      <alignment horizontal="center" vertical="center"/>
      <protection/>
    </xf>
    <xf numFmtId="0" fontId="11" fillId="33" borderId="22" xfId="0" applyNumberFormat="1" applyFont="1" applyFill="1" applyBorder="1" applyAlignment="1" applyProtection="1">
      <alignment horizontal="center" vertical="center"/>
      <protection/>
    </xf>
    <xf numFmtId="0" fontId="7" fillId="33" borderId="22" xfId="0" applyNumberFormat="1" applyFont="1" applyFill="1" applyBorder="1" applyAlignment="1" applyProtection="1">
      <alignment horizontal="center" vertical="center"/>
      <protection/>
    </xf>
    <xf numFmtId="0" fontId="7" fillId="33" borderId="20" xfId="0" applyNumberFormat="1" applyFont="1" applyFill="1" applyBorder="1" applyAlignment="1" applyProtection="1">
      <alignment horizontal="center" vertical="center"/>
      <protection/>
    </xf>
    <xf numFmtId="190" fontId="2" fillId="33" borderId="45" xfId="0" applyNumberFormat="1" applyFont="1" applyFill="1" applyBorder="1" applyAlignment="1">
      <alignment horizontal="center" vertical="center" wrapText="1"/>
    </xf>
    <xf numFmtId="49" fontId="7" fillId="33" borderId="47" xfId="0" applyNumberFormat="1" applyFont="1" applyFill="1" applyBorder="1" applyAlignment="1" applyProtection="1">
      <alignment vertical="center"/>
      <protection/>
    </xf>
    <xf numFmtId="1" fontId="7" fillId="31" borderId="29" xfId="0" applyNumberFormat="1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>
      <alignment horizontal="center" vertical="center" wrapText="1"/>
    </xf>
    <xf numFmtId="49" fontId="1" fillId="33" borderId="18" xfId="0" applyNumberFormat="1" applyFont="1" applyFill="1" applyBorder="1" applyAlignment="1">
      <alignment horizontal="center" vertical="center" wrapText="1"/>
    </xf>
    <xf numFmtId="188" fontId="1" fillId="33" borderId="19" xfId="0" applyNumberFormat="1" applyFont="1" applyFill="1" applyBorder="1" applyAlignment="1" applyProtection="1">
      <alignment horizontal="center" vertical="center" wrapText="1"/>
      <protection/>
    </xf>
    <xf numFmtId="188" fontId="1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188" fontId="7" fillId="33" borderId="22" xfId="0" applyNumberFormat="1" applyFont="1" applyFill="1" applyBorder="1" applyAlignment="1" applyProtection="1">
      <alignment horizontal="center" vertical="center"/>
      <protection/>
    </xf>
    <xf numFmtId="190" fontId="16" fillId="33" borderId="22" xfId="0" applyNumberFormat="1" applyFont="1" applyFill="1" applyBorder="1" applyAlignment="1">
      <alignment horizontal="center" vertical="center" wrapText="1"/>
    </xf>
    <xf numFmtId="49" fontId="7" fillId="33" borderId="36" xfId="0" applyNumberFormat="1" applyFont="1" applyFill="1" applyBorder="1" applyAlignment="1">
      <alignment horizontal="center" vertical="center" wrapText="1"/>
    </xf>
    <xf numFmtId="1" fontId="2" fillId="33" borderId="14" xfId="0" applyNumberFormat="1" applyFont="1" applyFill="1" applyBorder="1" applyAlignment="1">
      <alignment horizontal="center" vertical="center" wrapText="1"/>
    </xf>
    <xf numFmtId="1" fontId="7" fillId="33" borderId="26" xfId="0" applyNumberFormat="1" applyFont="1" applyFill="1" applyBorder="1" applyAlignment="1" applyProtection="1">
      <alignment horizontal="center" vertical="center"/>
      <protection/>
    </xf>
    <xf numFmtId="49" fontId="7" fillId="33" borderId="25" xfId="0" applyNumberFormat="1" applyFont="1" applyFill="1" applyBorder="1" applyAlignment="1">
      <alignment horizontal="left" vertical="center" wrapText="1"/>
    </xf>
    <xf numFmtId="1" fontId="7" fillId="33" borderId="36" xfId="0" applyNumberFormat="1" applyFont="1" applyFill="1" applyBorder="1" applyAlignment="1">
      <alignment horizontal="left" vertical="center" wrapText="1"/>
    </xf>
    <xf numFmtId="188" fontId="7" fillId="33" borderId="26" xfId="0" applyNumberFormat="1" applyFont="1" applyFill="1" applyBorder="1" applyAlignment="1" applyProtection="1">
      <alignment horizontal="center" vertical="center"/>
      <protection/>
    </xf>
    <xf numFmtId="49" fontId="7" fillId="31" borderId="26" xfId="0" applyNumberFormat="1" applyFont="1" applyFill="1" applyBorder="1" applyAlignment="1">
      <alignment horizontal="center" vertical="center" wrapText="1"/>
    </xf>
    <xf numFmtId="49" fontId="2" fillId="33" borderId="26" xfId="0" applyNumberFormat="1" applyFont="1" applyFill="1" applyBorder="1" applyAlignment="1" applyProtection="1">
      <alignment horizontal="center" vertical="center"/>
      <protection/>
    </xf>
    <xf numFmtId="188" fontId="2" fillId="31" borderId="26" xfId="0" applyNumberFormat="1" applyFont="1" applyFill="1" applyBorder="1" applyAlignment="1" applyProtection="1">
      <alignment horizontal="center" vertical="center"/>
      <protection/>
    </xf>
    <xf numFmtId="49" fontId="2" fillId="31" borderId="26" xfId="0" applyNumberFormat="1" applyFont="1" applyFill="1" applyBorder="1" applyAlignment="1" applyProtection="1">
      <alignment horizontal="center" vertical="center"/>
      <protection/>
    </xf>
    <xf numFmtId="0" fontId="2" fillId="0" borderId="38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190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222" fontId="2" fillId="0" borderId="16" xfId="0" applyNumberFormat="1" applyFont="1" applyFill="1" applyBorder="1" applyAlignment="1">
      <alignment horizontal="center" vertical="center" wrapText="1"/>
    </xf>
    <xf numFmtId="190" fontId="7" fillId="0" borderId="16" xfId="0" applyNumberFormat="1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49" fontId="1" fillId="33" borderId="32" xfId="0" applyNumberFormat="1" applyFont="1" applyFill="1" applyBorder="1" applyAlignment="1">
      <alignment horizontal="center" vertical="center" wrapText="1"/>
    </xf>
    <xf numFmtId="188" fontId="1" fillId="33" borderId="32" xfId="0" applyNumberFormat="1" applyFont="1" applyFill="1" applyBorder="1" applyAlignment="1" applyProtection="1">
      <alignment horizontal="center" vertical="center" wrapText="1"/>
      <protection/>
    </xf>
    <xf numFmtId="1" fontId="2" fillId="33" borderId="32" xfId="0" applyNumberFormat="1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188" fontId="10" fillId="33" borderId="26" xfId="0" applyNumberFormat="1" applyFont="1" applyFill="1" applyBorder="1" applyAlignment="1" applyProtection="1">
      <alignment vertical="center"/>
      <protection/>
    </xf>
    <xf numFmtId="188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2" borderId="18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1" fontId="7" fillId="2" borderId="14" xfId="0" applyNumberFormat="1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188" fontId="10" fillId="4" borderId="18" xfId="0" applyNumberFormat="1" applyFont="1" applyFill="1" applyBorder="1" applyAlignment="1" applyProtection="1">
      <alignment vertical="center"/>
      <protection/>
    </xf>
    <xf numFmtId="1" fontId="7" fillId="4" borderId="18" xfId="0" applyNumberFormat="1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188" fontId="15" fillId="7" borderId="19" xfId="0" applyNumberFormat="1" applyFont="1" applyFill="1" applyBorder="1" applyAlignment="1" applyProtection="1">
      <alignment horizontal="center" vertical="center"/>
      <protection/>
    </xf>
    <xf numFmtId="0" fontId="7" fillId="7" borderId="18" xfId="0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7" fillId="7" borderId="29" xfId="0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188" fontId="10" fillId="7" borderId="18" xfId="0" applyNumberFormat="1" applyFont="1" applyFill="1" applyBorder="1" applyAlignment="1" applyProtection="1">
      <alignment vertical="center"/>
      <protection/>
    </xf>
    <xf numFmtId="1" fontId="7" fillId="7" borderId="26" xfId="0" applyNumberFormat="1" applyFont="1" applyFill="1" applyBorder="1" applyAlignment="1">
      <alignment horizontal="center" vertical="center" wrapText="1"/>
    </xf>
    <xf numFmtId="1" fontId="7" fillId="7" borderId="20" xfId="0" applyNumberFormat="1" applyFont="1" applyFill="1" applyBorder="1" applyAlignment="1">
      <alignment horizontal="center" vertical="center" wrapText="1"/>
    </xf>
    <xf numFmtId="1" fontId="7" fillId="7" borderId="10" xfId="0" applyNumberFormat="1" applyFont="1" applyFill="1" applyBorder="1" applyAlignment="1">
      <alignment horizontal="center" vertical="center" wrapText="1"/>
    </xf>
    <xf numFmtId="1" fontId="7" fillId="7" borderId="18" xfId="0" applyNumberFormat="1" applyFont="1" applyFill="1" applyBorder="1" applyAlignment="1">
      <alignment horizontal="center" vertical="center" wrapText="1"/>
    </xf>
    <xf numFmtId="1" fontId="14" fillId="7" borderId="22" xfId="0" applyNumberFormat="1" applyFont="1" applyFill="1" applyBorder="1" applyAlignment="1">
      <alignment horizontal="center" vertical="center" wrapText="1"/>
    </xf>
    <xf numFmtId="1" fontId="7" fillId="7" borderId="19" xfId="0" applyNumberFormat="1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/>
    </xf>
    <xf numFmtId="223" fontId="2" fillId="7" borderId="16" xfId="0" applyNumberFormat="1" applyFont="1" applyFill="1" applyBorder="1" applyAlignment="1">
      <alignment horizontal="center" vertical="center" wrapText="1"/>
    </xf>
    <xf numFmtId="0" fontId="2" fillId="7" borderId="48" xfId="0" applyFont="1" applyFill="1" applyBorder="1" applyAlignment="1">
      <alignment horizontal="center" vertical="center" wrapText="1"/>
    </xf>
    <xf numFmtId="188" fontId="10" fillId="7" borderId="47" xfId="0" applyNumberFormat="1" applyFont="1" applyFill="1" applyBorder="1" applyAlignment="1" applyProtection="1">
      <alignment vertical="center"/>
      <protection/>
    </xf>
    <xf numFmtId="188" fontId="10" fillId="7" borderId="0" xfId="0" applyNumberFormat="1" applyFont="1" applyFill="1" applyBorder="1" applyAlignment="1" applyProtection="1">
      <alignment vertical="center"/>
      <protection/>
    </xf>
    <xf numFmtId="49" fontId="7" fillId="4" borderId="17" xfId="0" applyNumberFormat="1" applyFont="1" applyFill="1" applyBorder="1" applyAlignment="1">
      <alignment vertical="center" wrapText="1"/>
    </xf>
    <xf numFmtId="49" fontId="7" fillId="4" borderId="18" xfId="0" applyNumberFormat="1" applyFont="1" applyFill="1" applyBorder="1" applyAlignment="1">
      <alignment horizontal="center" vertical="center" wrapText="1"/>
    </xf>
    <xf numFmtId="0" fontId="7" fillId="4" borderId="19" xfId="0" applyNumberFormat="1" applyFont="1" applyFill="1" applyBorder="1" applyAlignment="1" applyProtection="1">
      <alignment horizontal="center" vertical="center"/>
      <protection/>
    </xf>
    <xf numFmtId="0" fontId="7" fillId="4" borderId="18" xfId="0" applyNumberFormat="1" applyFont="1" applyFill="1" applyBorder="1" applyAlignment="1" applyProtection="1">
      <alignment horizontal="center" vertical="center"/>
      <protection/>
    </xf>
    <xf numFmtId="190" fontId="7" fillId="4" borderId="15" xfId="0" applyNumberFormat="1" applyFont="1" applyFill="1" applyBorder="1" applyAlignment="1">
      <alignment horizontal="center" vertical="center" wrapText="1"/>
    </xf>
    <xf numFmtId="1" fontId="2" fillId="4" borderId="13" xfId="0" applyNumberFormat="1" applyFont="1" applyFill="1" applyBorder="1" applyAlignment="1">
      <alignment horizontal="center" vertical="center"/>
    </xf>
    <xf numFmtId="1" fontId="7" fillId="4" borderId="18" xfId="0" applyNumberFormat="1" applyFont="1" applyFill="1" applyBorder="1" applyAlignment="1">
      <alignment horizontal="center" vertical="center"/>
    </xf>
    <xf numFmtId="0" fontId="7" fillId="4" borderId="18" xfId="0" applyNumberFormat="1" applyFont="1" applyFill="1" applyBorder="1" applyAlignment="1">
      <alignment horizontal="center" vertical="center"/>
    </xf>
    <xf numFmtId="188" fontId="10" fillId="4" borderId="18" xfId="0" applyNumberFormat="1" applyFont="1" applyFill="1" applyBorder="1" applyAlignment="1" applyProtection="1">
      <alignment horizontal="center" vertical="center"/>
      <protection/>
    </xf>
    <xf numFmtId="190" fontId="7" fillId="4" borderId="18" xfId="0" applyNumberFormat="1" applyFont="1" applyFill="1" applyBorder="1" applyAlignment="1" applyProtection="1">
      <alignment horizontal="center" vertical="center"/>
      <protection/>
    </xf>
    <xf numFmtId="1" fontId="7" fillId="4" borderId="18" xfId="0" applyNumberFormat="1" applyFont="1" applyFill="1" applyBorder="1" applyAlignment="1" applyProtection="1">
      <alignment horizontal="center" vertical="center"/>
      <protection/>
    </xf>
    <xf numFmtId="188" fontId="10" fillId="4" borderId="31" xfId="0" applyNumberFormat="1" applyFont="1" applyFill="1" applyBorder="1" applyAlignment="1" applyProtection="1">
      <alignment vertical="center"/>
      <protection/>
    </xf>
    <xf numFmtId="49" fontId="7" fillId="4" borderId="17" xfId="0" applyNumberFormat="1" applyFont="1" applyFill="1" applyBorder="1" applyAlignment="1">
      <alignment horizontal="center" vertical="center" wrapText="1"/>
    </xf>
    <xf numFmtId="49" fontId="7" fillId="4" borderId="19" xfId="0" applyNumberFormat="1" applyFont="1" applyFill="1" applyBorder="1" applyAlignment="1">
      <alignment horizontal="center" vertical="center" wrapText="1"/>
    </xf>
    <xf numFmtId="49" fontId="7" fillId="4" borderId="18" xfId="0" applyNumberFormat="1" applyFont="1" applyFill="1" applyBorder="1" applyAlignment="1" applyProtection="1">
      <alignment horizontal="center" vertical="center"/>
      <protection/>
    </xf>
    <xf numFmtId="49" fontId="7" fillId="4" borderId="18" xfId="0" applyNumberFormat="1" applyFont="1" applyFill="1" applyBorder="1" applyAlignment="1" applyProtection="1">
      <alignment vertical="center"/>
      <protection/>
    </xf>
    <xf numFmtId="49" fontId="7" fillId="4" borderId="12" xfId="0" applyNumberFormat="1" applyFont="1" applyFill="1" applyBorder="1" applyAlignment="1" applyProtection="1">
      <alignment vertical="center"/>
      <protection/>
    </xf>
    <xf numFmtId="190" fontId="7" fillId="4" borderId="13" xfId="0" applyNumberFormat="1" applyFont="1" applyFill="1" applyBorder="1" applyAlignment="1">
      <alignment horizontal="center" vertical="center" wrapText="1"/>
    </xf>
    <xf numFmtId="1" fontId="7" fillId="4" borderId="19" xfId="0" applyNumberFormat="1" applyFont="1" applyFill="1" applyBorder="1" applyAlignment="1" applyProtection="1">
      <alignment horizontal="center" vertical="center"/>
      <protection/>
    </xf>
    <xf numFmtId="49" fontId="7" fillId="4" borderId="19" xfId="0" applyNumberFormat="1" applyFont="1" applyFill="1" applyBorder="1" applyAlignment="1" applyProtection="1">
      <alignment horizontal="center" vertical="center"/>
      <protection/>
    </xf>
    <xf numFmtId="0" fontId="2" fillId="4" borderId="13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49" fontId="7" fillId="31" borderId="26" xfId="0" applyNumberFormat="1" applyFont="1" applyFill="1" applyBorder="1" applyAlignment="1">
      <alignment horizontal="center" vertical="center" wrapText="1"/>
    </xf>
    <xf numFmtId="190" fontId="7" fillId="33" borderId="26" xfId="0" applyNumberFormat="1" applyFont="1" applyFill="1" applyBorder="1" applyAlignment="1" applyProtection="1">
      <alignment horizontal="center" vertical="center"/>
      <protection/>
    </xf>
    <xf numFmtId="190" fontId="2" fillId="33" borderId="26" xfId="0" applyNumberFormat="1" applyFont="1" applyFill="1" applyBorder="1" applyAlignment="1" applyProtection="1">
      <alignment vertical="center"/>
      <protection/>
    </xf>
    <xf numFmtId="190" fontId="2" fillId="31" borderId="26" xfId="0" applyNumberFormat="1" applyFont="1" applyFill="1" applyBorder="1" applyAlignment="1" applyProtection="1">
      <alignment vertical="center"/>
      <protection/>
    </xf>
    <xf numFmtId="190" fontId="2" fillId="33" borderId="47" xfId="0" applyNumberFormat="1" applyFont="1" applyFill="1" applyBorder="1" applyAlignment="1" applyProtection="1">
      <alignment vertical="center"/>
      <protection/>
    </xf>
    <xf numFmtId="49" fontId="7" fillId="33" borderId="49" xfId="0" applyNumberFormat="1" applyFont="1" applyFill="1" applyBorder="1" applyAlignment="1">
      <alignment horizontal="center" vertical="center" wrapText="1"/>
    </xf>
    <xf numFmtId="49" fontId="16" fillId="33" borderId="32" xfId="0" applyNumberFormat="1" applyFont="1" applyFill="1" applyBorder="1" applyAlignment="1">
      <alignment vertical="center" wrapText="1"/>
    </xf>
    <xf numFmtId="0" fontId="7" fillId="33" borderId="32" xfId="0" applyNumberFormat="1" applyFont="1" applyFill="1" applyBorder="1" applyAlignment="1">
      <alignment horizontal="center" vertical="center" wrapText="1"/>
    </xf>
    <xf numFmtId="188" fontId="7" fillId="33" borderId="50" xfId="0" applyNumberFormat="1" applyFont="1" applyFill="1" applyBorder="1" applyAlignment="1" applyProtection="1">
      <alignment horizontal="center" vertical="center" wrapText="1"/>
      <protection/>
    </xf>
    <xf numFmtId="188" fontId="7" fillId="33" borderId="32" xfId="0" applyNumberFormat="1" applyFont="1" applyFill="1" applyBorder="1" applyAlignment="1" applyProtection="1">
      <alignment horizontal="center" vertical="center" wrapText="1"/>
      <protection/>
    </xf>
    <xf numFmtId="190" fontId="2" fillId="33" borderId="51" xfId="0" applyNumberFormat="1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1" fontId="7" fillId="7" borderId="32" xfId="0" applyNumberFormat="1" applyFont="1" applyFill="1" applyBorder="1" applyAlignment="1">
      <alignment horizontal="center" vertical="center" wrapText="1"/>
    </xf>
    <xf numFmtId="2" fontId="7" fillId="33" borderId="32" xfId="0" applyNumberFormat="1" applyFont="1" applyFill="1" applyBorder="1" applyAlignment="1">
      <alignment horizontal="center" vertical="center" wrapText="1"/>
    </xf>
    <xf numFmtId="49" fontId="7" fillId="31" borderId="32" xfId="0" applyNumberFormat="1" applyFont="1" applyFill="1" applyBorder="1" applyAlignment="1">
      <alignment horizontal="center" vertical="center" wrapText="1"/>
    </xf>
    <xf numFmtId="190" fontId="7" fillId="33" borderId="32" xfId="0" applyNumberFormat="1" applyFont="1" applyFill="1" applyBorder="1" applyAlignment="1">
      <alignment horizontal="center" vertical="center" wrapText="1"/>
    </xf>
    <xf numFmtId="190" fontId="7" fillId="33" borderId="32" xfId="0" applyNumberFormat="1" applyFont="1" applyFill="1" applyBorder="1" applyAlignment="1" applyProtection="1">
      <alignment vertical="center"/>
      <protection/>
    </xf>
    <xf numFmtId="190" fontId="7" fillId="31" borderId="32" xfId="0" applyNumberFormat="1" applyFont="1" applyFill="1" applyBorder="1" applyAlignment="1" applyProtection="1">
      <alignment vertical="center"/>
      <protection/>
    </xf>
    <xf numFmtId="190" fontId="7" fillId="33" borderId="48" xfId="0" applyNumberFormat="1" applyFont="1" applyFill="1" applyBorder="1" applyAlignment="1" applyProtection="1">
      <alignment vertical="center"/>
      <protection/>
    </xf>
    <xf numFmtId="49" fontId="7" fillId="33" borderId="53" xfId="0" applyNumberFormat="1" applyFont="1" applyFill="1" applyBorder="1" applyAlignment="1">
      <alignment horizontal="center" vertical="center" wrapText="1"/>
    </xf>
    <xf numFmtId="190" fontId="2" fillId="33" borderId="54" xfId="0" applyNumberFormat="1" applyFont="1" applyFill="1" applyBorder="1" applyAlignment="1" applyProtection="1">
      <alignment vertical="center"/>
      <protection/>
    </xf>
    <xf numFmtId="49" fontId="7" fillId="33" borderId="55" xfId="0" applyNumberFormat="1" applyFont="1" applyFill="1" applyBorder="1" applyAlignment="1">
      <alignment horizontal="left" vertical="center" wrapText="1"/>
    </xf>
    <xf numFmtId="0" fontId="7" fillId="33" borderId="55" xfId="0" applyFont="1" applyFill="1" applyBorder="1" applyAlignment="1">
      <alignment horizontal="center" vertical="center" wrapText="1"/>
    </xf>
    <xf numFmtId="189" fontId="7" fillId="33" borderId="56" xfId="0" applyNumberFormat="1" applyFont="1" applyFill="1" applyBorder="1" applyAlignment="1" applyProtection="1">
      <alignment horizontal="center" vertical="center"/>
      <protection/>
    </xf>
    <xf numFmtId="189" fontId="7" fillId="33" borderId="55" xfId="0" applyNumberFormat="1" applyFont="1" applyFill="1" applyBorder="1" applyAlignment="1" applyProtection="1">
      <alignment horizontal="center" vertical="center"/>
      <protection/>
    </xf>
    <xf numFmtId="0" fontId="2" fillId="33" borderId="57" xfId="0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7" borderId="55" xfId="0" applyFont="1" applyFill="1" applyBorder="1" applyAlignment="1">
      <alignment horizontal="center" vertical="center" wrapText="1"/>
    </xf>
    <xf numFmtId="2" fontId="7" fillId="33" borderId="26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right" vertical="center" wrapText="1"/>
    </xf>
    <xf numFmtId="189" fontId="7" fillId="33" borderId="18" xfId="0" applyNumberFormat="1" applyFont="1" applyFill="1" applyBorder="1" applyAlignment="1" applyProtection="1">
      <alignment horizontal="center" vertical="center"/>
      <protection/>
    </xf>
    <xf numFmtId="0" fontId="12" fillId="33" borderId="18" xfId="0" applyFont="1" applyFill="1" applyBorder="1" applyAlignment="1">
      <alignment horizontal="center" vertical="center" wrapText="1"/>
    </xf>
    <xf numFmtId="189" fontId="2" fillId="33" borderId="19" xfId="0" applyNumberFormat="1" applyFont="1" applyFill="1" applyBorder="1" applyAlignment="1" applyProtection="1">
      <alignment horizontal="center" vertical="center"/>
      <protection/>
    </xf>
    <xf numFmtId="189" fontId="2" fillId="33" borderId="18" xfId="0" applyNumberFormat="1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>
      <alignment horizontal="center" vertical="center" wrapText="1"/>
    </xf>
    <xf numFmtId="49" fontId="1" fillId="33" borderId="23" xfId="0" applyNumberFormat="1" applyFont="1" applyFill="1" applyBorder="1" applyAlignment="1">
      <alignment horizontal="center" vertical="center" wrapText="1"/>
    </xf>
    <xf numFmtId="188" fontId="1" fillId="33" borderId="23" xfId="0" applyNumberFormat="1" applyFont="1" applyFill="1" applyBorder="1" applyAlignment="1" applyProtection="1">
      <alignment horizontal="center" vertical="center" wrapText="1"/>
      <protection/>
    </xf>
    <xf numFmtId="0" fontId="1" fillId="7" borderId="23" xfId="0" applyFont="1" applyFill="1" applyBorder="1" applyAlignment="1">
      <alignment horizontal="center" vertical="center" wrapText="1"/>
    </xf>
    <xf numFmtId="2" fontId="10" fillId="33" borderId="23" xfId="0" applyNumberFormat="1" applyFont="1" applyFill="1" applyBorder="1" applyAlignment="1" applyProtection="1">
      <alignment vertical="center"/>
      <protection/>
    </xf>
    <xf numFmtId="188" fontId="10" fillId="33" borderId="23" xfId="0" applyNumberFormat="1" applyFont="1" applyFill="1" applyBorder="1" applyAlignment="1" applyProtection="1">
      <alignment vertical="center"/>
      <protection/>
    </xf>
    <xf numFmtId="188" fontId="10" fillId="31" borderId="23" xfId="0" applyNumberFormat="1" applyFont="1" applyFill="1" applyBorder="1" applyAlignment="1" applyProtection="1">
      <alignment vertical="center"/>
      <protection/>
    </xf>
    <xf numFmtId="190" fontId="10" fillId="33" borderId="23" xfId="0" applyNumberFormat="1" applyFont="1" applyFill="1" applyBorder="1" applyAlignment="1" applyProtection="1">
      <alignment horizontal="center" vertical="center"/>
      <protection/>
    </xf>
    <xf numFmtId="190" fontId="10" fillId="33" borderId="23" xfId="0" applyNumberFormat="1" applyFont="1" applyFill="1" applyBorder="1" applyAlignment="1" applyProtection="1">
      <alignment vertical="center"/>
      <protection/>
    </xf>
    <xf numFmtId="190" fontId="10" fillId="31" borderId="23" xfId="0" applyNumberFormat="1" applyFont="1" applyFill="1" applyBorder="1" applyAlignment="1" applyProtection="1">
      <alignment vertical="center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2" fontId="10" fillId="33" borderId="18" xfId="0" applyNumberFormat="1" applyFont="1" applyFill="1" applyBorder="1" applyAlignment="1" applyProtection="1">
      <alignment vertical="center"/>
      <protection/>
    </xf>
    <xf numFmtId="190" fontId="10" fillId="33" borderId="18" xfId="0" applyNumberFormat="1" applyFont="1" applyFill="1" applyBorder="1" applyAlignment="1" applyProtection="1">
      <alignment horizontal="center" vertical="center"/>
      <protection/>
    </xf>
    <xf numFmtId="190" fontId="10" fillId="33" borderId="18" xfId="0" applyNumberFormat="1" applyFont="1" applyFill="1" applyBorder="1" applyAlignment="1" applyProtection="1">
      <alignment vertical="center"/>
      <protection/>
    </xf>
    <xf numFmtId="190" fontId="10" fillId="31" borderId="18" xfId="0" applyNumberFormat="1" applyFont="1" applyFill="1" applyBorder="1" applyAlignment="1" applyProtection="1">
      <alignment vertical="center"/>
      <protection/>
    </xf>
    <xf numFmtId="190" fontId="10" fillId="33" borderId="12" xfId="0" applyNumberFormat="1" applyFont="1" applyFill="1" applyBorder="1" applyAlignment="1" applyProtection="1">
      <alignment vertical="center"/>
      <protection/>
    </xf>
    <xf numFmtId="0" fontId="7" fillId="2" borderId="10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190" fontId="7" fillId="2" borderId="10" xfId="0" applyNumberFormat="1" applyFont="1" applyFill="1" applyBorder="1" applyAlignment="1">
      <alignment horizontal="center" vertical="center" wrapText="1"/>
    </xf>
    <xf numFmtId="190" fontId="7" fillId="2" borderId="23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left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190" fontId="7" fillId="0" borderId="20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/>
    </xf>
    <xf numFmtId="49" fontId="6" fillId="0" borderId="58" xfId="0" applyNumberFormat="1" applyFont="1" applyFill="1" applyBorder="1" applyAlignment="1">
      <alignment horizontal="center" vertical="center" wrapText="1"/>
    </xf>
    <xf numFmtId="49" fontId="8" fillId="7" borderId="59" xfId="0" applyNumberFormat="1" applyFont="1" applyFill="1" applyBorder="1" applyAlignment="1">
      <alignment vertical="center" wrapText="1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190" fontId="7" fillId="0" borderId="60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/>
    </xf>
    <xf numFmtId="49" fontId="6" fillId="0" borderId="61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0" fontId="12" fillId="0" borderId="20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 applyProtection="1">
      <alignment horizontal="center" vertical="center"/>
      <protection/>
    </xf>
    <xf numFmtId="190" fontId="2" fillId="0" borderId="6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right" vertical="center" wrapText="1"/>
    </xf>
    <xf numFmtId="0" fontId="12" fillId="0" borderId="23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190" fontId="2" fillId="0" borderId="62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 applyProtection="1">
      <alignment vertical="center"/>
      <protection/>
    </xf>
    <xf numFmtId="1" fontId="2" fillId="33" borderId="13" xfId="0" applyNumberFormat="1" applyFont="1" applyFill="1" applyBorder="1" applyAlignment="1">
      <alignment horizontal="center" vertical="center"/>
    </xf>
    <xf numFmtId="1" fontId="7" fillId="33" borderId="12" xfId="0" applyNumberFormat="1" applyFont="1" applyFill="1" applyBorder="1" applyAlignment="1">
      <alignment horizontal="center" vertical="center"/>
    </xf>
    <xf numFmtId="1" fontId="7" fillId="33" borderId="13" xfId="0" applyNumberFormat="1" applyFont="1" applyFill="1" applyBorder="1" applyAlignment="1">
      <alignment horizontal="center" vertical="center"/>
    </xf>
    <xf numFmtId="49" fontId="7" fillId="33" borderId="24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 applyProtection="1">
      <alignment vertical="center"/>
      <protection/>
    </xf>
    <xf numFmtId="49" fontId="2" fillId="31" borderId="23" xfId="0" applyNumberFormat="1" applyFont="1" applyFill="1" applyBorder="1" applyAlignment="1" applyProtection="1">
      <alignment vertical="center"/>
      <protection/>
    </xf>
    <xf numFmtId="0" fontId="1" fillId="33" borderId="22" xfId="0" applyNumberFormat="1" applyFont="1" applyFill="1" applyBorder="1" applyAlignment="1" applyProtection="1">
      <alignment horizontal="center" vertical="center"/>
      <protection/>
    </xf>
    <xf numFmtId="0" fontId="7" fillId="33" borderId="23" xfId="0" applyNumberFormat="1" applyFont="1" applyFill="1" applyBorder="1" applyAlignment="1" applyProtection="1">
      <alignment horizontal="center" vertical="center"/>
      <protection/>
    </xf>
    <xf numFmtId="0" fontId="1" fillId="33" borderId="18" xfId="0" applyNumberFormat="1" applyFont="1" applyFill="1" applyBorder="1" applyAlignment="1" applyProtection="1">
      <alignment horizontal="center" vertical="center"/>
      <protection/>
    </xf>
    <xf numFmtId="0" fontId="1" fillId="33" borderId="22" xfId="0" applyNumberFormat="1" applyFont="1" applyFill="1" applyBorder="1" applyAlignment="1" applyProtection="1">
      <alignment horizontal="center" vertical="center"/>
      <protection/>
    </xf>
    <xf numFmtId="0" fontId="11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26" xfId="0" applyNumberFormat="1" applyFont="1" applyFill="1" applyBorder="1" applyAlignment="1" applyProtection="1">
      <alignment horizontal="center" vertical="center"/>
      <protection/>
    </xf>
    <xf numFmtId="49" fontId="12" fillId="33" borderId="18" xfId="0" applyNumberFormat="1" applyFont="1" applyFill="1" applyBorder="1" applyAlignment="1">
      <alignment horizontal="center" vertical="center"/>
    </xf>
    <xf numFmtId="0" fontId="11" fillId="33" borderId="18" xfId="0" applyNumberFormat="1" applyFont="1" applyFill="1" applyBorder="1" applyAlignment="1" applyProtection="1">
      <alignment horizontal="center" vertical="center"/>
      <protection/>
    </xf>
    <xf numFmtId="190" fontId="2" fillId="33" borderId="22" xfId="0" applyNumberFormat="1" applyFont="1" applyFill="1" applyBorder="1" applyAlignment="1">
      <alignment horizontal="center" vertical="center" wrapText="1"/>
    </xf>
    <xf numFmtId="1" fontId="2" fillId="33" borderId="22" xfId="0" applyNumberFormat="1" applyFont="1" applyFill="1" applyBorder="1" applyAlignment="1">
      <alignment horizontal="center" vertical="center"/>
    </xf>
    <xf numFmtId="49" fontId="14" fillId="33" borderId="63" xfId="0" applyNumberFormat="1" applyFont="1" applyFill="1" applyBorder="1" applyAlignment="1">
      <alignment vertical="center" wrapText="1"/>
    </xf>
    <xf numFmtId="0" fontId="7" fillId="33" borderId="18" xfId="0" applyNumberFormat="1" applyFont="1" applyFill="1" applyBorder="1" applyAlignment="1" applyProtection="1">
      <alignment horizontal="center" vertical="center"/>
      <protection/>
    </xf>
    <xf numFmtId="188" fontId="10" fillId="33" borderId="23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>
      <alignment vertical="center" wrapText="1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190" fontId="7" fillId="0" borderId="14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7" fillId="33" borderId="28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 vertical="center" wrapText="1"/>
    </xf>
    <xf numFmtId="1" fontId="7" fillId="33" borderId="25" xfId="0" applyNumberFormat="1" applyFont="1" applyFill="1" applyBorder="1" applyAlignment="1">
      <alignment horizontal="left" vertical="center" wrapText="1"/>
    </xf>
    <xf numFmtId="1" fontId="7" fillId="4" borderId="13" xfId="0" applyNumberFormat="1" applyFont="1" applyFill="1" applyBorder="1" applyAlignment="1">
      <alignment horizontal="center" vertical="center"/>
    </xf>
    <xf numFmtId="0" fontId="2" fillId="4" borderId="64" xfId="0" applyFont="1" applyFill="1" applyBorder="1" applyAlignment="1">
      <alignment horizontal="center" vertical="center" wrapText="1"/>
    </xf>
    <xf numFmtId="49" fontId="7" fillId="33" borderId="65" xfId="0" applyNumberFormat="1" applyFont="1" applyFill="1" applyBorder="1" applyAlignment="1">
      <alignment horizontal="center" vertical="center"/>
    </xf>
    <xf numFmtId="190" fontId="7" fillId="33" borderId="29" xfId="0" applyNumberFormat="1" applyFont="1" applyFill="1" applyBorder="1" applyAlignment="1">
      <alignment horizontal="center" vertical="center" wrapText="1"/>
    </xf>
    <xf numFmtId="49" fontId="7" fillId="4" borderId="12" xfId="0" applyNumberFormat="1" applyFont="1" applyFill="1" applyBorder="1" applyAlignment="1" applyProtection="1">
      <alignment horizontal="center" vertical="center"/>
      <protection/>
    </xf>
    <xf numFmtId="49" fontId="2" fillId="33" borderId="17" xfId="0" applyNumberFormat="1" applyFont="1" applyFill="1" applyBorder="1" applyAlignment="1">
      <alignment horizontal="left" vertical="center" wrapText="1"/>
    </xf>
    <xf numFmtId="19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8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vertical="center"/>
      <protection/>
    </xf>
    <xf numFmtId="190" fontId="7" fillId="0" borderId="18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190" fontId="7" fillId="33" borderId="0" xfId="0" applyNumberFormat="1" applyFont="1" applyFill="1" applyBorder="1" applyAlignment="1">
      <alignment horizontal="center" vertical="center" wrapText="1"/>
    </xf>
    <xf numFmtId="190" fontId="7" fillId="31" borderId="0" xfId="0" applyNumberFormat="1" applyFont="1" applyFill="1" applyBorder="1" applyAlignment="1">
      <alignment horizontal="center" vertical="center" wrapText="1"/>
    </xf>
    <xf numFmtId="1" fontId="7" fillId="33" borderId="0" xfId="0" applyNumberFormat="1" applyFont="1" applyFill="1" applyBorder="1" applyAlignment="1">
      <alignment horizontal="center" vertical="center" wrapText="1"/>
    </xf>
    <xf numFmtId="188" fontId="10" fillId="33" borderId="39" xfId="0" applyNumberFormat="1" applyFont="1" applyFill="1" applyBorder="1" applyAlignment="1" applyProtection="1">
      <alignment vertical="center"/>
      <protection/>
    </xf>
    <xf numFmtId="190" fontId="7" fillId="33" borderId="44" xfId="0" applyNumberFormat="1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190" fontId="7" fillId="2" borderId="13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188" fontId="10" fillId="7" borderId="10" xfId="0" applyNumberFormat="1" applyFont="1" applyFill="1" applyBorder="1" applyAlignment="1" applyProtection="1">
      <alignment vertical="center"/>
      <protection/>
    </xf>
    <xf numFmtId="0" fontId="7" fillId="2" borderId="15" xfId="0" applyFont="1" applyFill="1" applyBorder="1" applyAlignment="1">
      <alignment horizontal="center" vertical="center" wrapText="1"/>
    </xf>
    <xf numFmtId="190" fontId="7" fillId="2" borderId="15" xfId="0" applyNumberFormat="1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190" fontId="7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223" fontId="2" fillId="33" borderId="22" xfId="0" applyNumberFormat="1" applyFont="1" applyFill="1" applyBorder="1" applyAlignment="1">
      <alignment horizontal="center" vertical="center" wrapText="1"/>
    </xf>
    <xf numFmtId="223" fontId="2" fillId="7" borderId="22" xfId="0" applyNumberFormat="1" applyFont="1" applyFill="1" applyBorder="1" applyAlignment="1">
      <alignment horizontal="center" vertical="center" wrapText="1"/>
    </xf>
    <xf numFmtId="0" fontId="7" fillId="31" borderId="22" xfId="0" applyFont="1" applyFill="1" applyBorder="1" applyAlignment="1">
      <alignment horizontal="center" vertical="center" wrapText="1"/>
    </xf>
    <xf numFmtId="0" fontId="2" fillId="31" borderId="27" xfId="0" applyFont="1" applyFill="1" applyBorder="1" applyAlignment="1">
      <alignment horizontal="center" vertical="center" wrapText="1"/>
    </xf>
    <xf numFmtId="188" fontId="2" fillId="33" borderId="22" xfId="0" applyNumberFormat="1" applyFont="1" applyFill="1" applyBorder="1" applyAlignment="1" applyProtection="1">
      <alignment vertical="center"/>
      <protection/>
    </xf>
    <xf numFmtId="188" fontId="2" fillId="33" borderId="67" xfId="0" applyNumberFormat="1" applyFont="1" applyFill="1" applyBorder="1" applyAlignment="1" applyProtection="1">
      <alignment vertical="center"/>
      <protection/>
    </xf>
    <xf numFmtId="188" fontId="2" fillId="31" borderId="68" xfId="0" applyNumberFormat="1" applyFont="1" applyFill="1" applyBorder="1" applyAlignment="1" applyProtection="1">
      <alignment vertical="center"/>
      <protection/>
    </xf>
    <xf numFmtId="188" fontId="10" fillId="7" borderId="23" xfId="0" applyNumberFormat="1" applyFont="1" applyFill="1" applyBorder="1" applyAlignment="1" applyProtection="1">
      <alignment vertical="center"/>
      <protection/>
    </xf>
    <xf numFmtId="190" fontId="7" fillId="31" borderId="32" xfId="0" applyNumberFormat="1" applyFont="1" applyFill="1" applyBorder="1" applyAlignment="1" applyProtection="1">
      <alignment horizontal="center" vertical="center"/>
      <protection/>
    </xf>
    <xf numFmtId="190" fontId="2" fillId="31" borderId="20" xfId="0" applyNumberFormat="1" applyFont="1" applyFill="1" applyBorder="1" applyAlignment="1" applyProtection="1">
      <alignment horizontal="center" vertical="center"/>
      <protection/>
    </xf>
    <xf numFmtId="190" fontId="7" fillId="31" borderId="20" xfId="0" applyNumberFormat="1" applyFont="1" applyFill="1" applyBorder="1" applyAlignment="1" applyProtection="1">
      <alignment horizontal="center" vertical="center"/>
      <protection/>
    </xf>
    <xf numFmtId="190" fontId="2" fillId="31" borderId="26" xfId="0" applyNumberFormat="1" applyFont="1" applyFill="1" applyBorder="1" applyAlignment="1" applyProtection="1">
      <alignment horizontal="center" vertical="center"/>
      <protection/>
    </xf>
    <xf numFmtId="190" fontId="2" fillId="31" borderId="18" xfId="0" applyNumberFormat="1" applyFont="1" applyFill="1" applyBorder="1" applyAlignment="1" applyProtection="1">
      <alignment horizontal="center" vertical="center"/>
      <protection/>
    </xf>
    <xf numFmtId="190" fontId="10" fillId="31" borderId="23" xfId="0" applyNumberFormat="1" applyFont="1" applyFill="1" applyBorder="1" applyAlignment="1" applyProtection="1">
      <alignment horizontal="center" vertical="center"/>
      <protection/>
    </xf>
    <xf numFmtId="190" fontId="10" fillId="31" borderId="18" xfId="0" applyNumberFormat="1" applyFont="1" applyFill="1" applyBorder="1" applyAlignment="1" applyProtection="1">
      <alignment horizontal="center" vertical="center"/>
      <protection/>
    </xf>
    <xf numFmtId="188" fontId="7" fillId="31" borderId="20" xfId="0" applyNumberFormat="1" applyFont="1" applyFill="1" applyBorder="1" applyAlignment="1" applyProtection="1">
      <alignment vertical="center"/>
      <protection/>
    </xf>
    <xf numFmtId="0" fontId="7" fillId="31" borderId="18" xfId="0" applyNumberFormat="1" applyFont="1" applyFill="1" applyBorder="1" applyAlignment="1">
      <alignment horizontal="center" vertical="center" wrapText="1"/>
    </xf>
    <xf numFmtId="190" fontId="7" fillId="31" borderId="18" xfId="0" applyNumberFormat="1" applyFont="1" applyFill="1" applyBorder="1" applyAlignment="1">
      <alignment horizontal="center" vertical="center" wrapText="1"/>
    </xf>
    <xf numFmtId="188" fontId="10" fillId="31" borderId="18" xfId="0" applyNumberFormat="1" applyFont="1" applyFill="1" applyBorder="1" applyAlignment="1" applyProtection="1">
      <alignment horizontal="center" vertical="center"/>
      <protection/>
    </xf>
    <xf numFmtId="0" fontId="2" fillId="31" borderId="18" xfId="0" applyNumberFormat="1" applyFont="1" applyFill="1" applyBorder="1" applyAlignment="1">
      <alignment horizontal="center" vertical="center" wrapText="1"/>
    </xf>
    <xf numFmtId="49" fontId="2" fillId="31" borderId="20" xfId="0" applyNumberFormat="1" applyFont="1" applyFill="1" applyBorder="1" applyAlignment="1" applyProtection="1">
      <alignment horizontal="center" vertical="center"/>
      <protection/>
    </xf>
    <xf numFmtId="49" fontId="2" fillId="31" borderId="22" xfId="0" applyNumberFormat="1" applyFont="1" applyFill="1" applyBorder="1" applyAlignment="1" applyProtection="1">
      <alignment horizontal="center" vertical="center"/>
      <protection/>
    </xf>
    <xf numFmtId="49" fontId="2" fillId="31" borderId="18" xfId="0" applyNumberFormat="1" applyFont="1" applyFill="1" applyBorder="1" applyAlignment="1" applyProtection="1">
      <alignment horizontal="center" vertical="center"/>
      <protection/>
    </xf>
    <xf numFmtId="188" fontId="10" fillId="31" borderId="16" xfId="0" applyNumberFormat="1" applyFont="1" applyFill="1" applyBorder="1" applyAlignment="1" applyProtection="1">
      <alignment horizontal="center" vertical="center"/>
      <protection/>
    </xf>
    <xf numFmtId="188" fontId="10" fillId="31" borderId="22" xfId="0" applyNumberFormat="1" applyFont="1" applyFill="1" applyBorder="1" applyAlignment="1" applyProtection="1">
      <alignment horizontal="center" vertical="center"/>
      <protection/>
    </xf>
    <xf numFmtId="188" fontId="10" fillId="31" borderId="0" xfId="0" applyNumberFormat="1" applyFont="1" applyFill="1" applyBorder="1" applyAlignment="1" applyProtection="1">
      <alignment horizontal="center" vertical="center"/>
      <protection/>
    </xf>
    <xf numFmtId="0" fontId="2" fillId="31" borderId="16" xfId="0" applyFont="1" applyFill="1" applyBorder="1" applyAlignment="1">
      <alignment/>
    </xf>
    <xf numFmtId="0" fontId="2" fillId="31" borderId="16" xfId="0" applyFont="1" applyFill="1" applyBorder="1" applyAlignment="1">
      <alignment horizontal="center" vertical="center" wrapText="1"/>
    </xf>
    <xf numFmtId="0" fontId="2" fillId="31" borderId="22" xfId="0" applyFont="1" applyFill="1" applyBorder="1" applyAlignment="1">
      <alignment horizontal="center" vertical="center" wrapText="1"/>
    </xf>
    <xf numFmtId="188" fontId="10" fillId="31" borderId="23" xfId="0" applyNumberFormat="1" applyFont="1" applyFill="1" applyBorder="1" applyAlignment="1" applyProtection="1">
      <alignment horizontal="center" vertical="center"/>
      <protection/>
    </xf>
    <xf numFmtId="188" fontId="7" fillId="31" borderId="18" xfId="0" applyNumberFormat="1" applyFont="1" applyFill="1" applyBorder="1" applyAlignment="1" applyProtection="1">
      <alignment horizontal="center" vertical="center"/>
      <protection/>
    </xf>
    <xf numFmtId="1" fontId="7" fillId="31" borderId="19" xfId="0" applyNumberFormat="1" applyFont="1" applyFill="1" applyBorder="1" applyAlignment="1" applyProtection="1">
      <alignment horizontal="center" vertical="center"/>
      <protection/>
    </xf>
    <xf numFmtId="1" fontId="7" fillId="31" borderId="26" xfId="0" applyNumberFormat="1" applyFont="1" applyFill="1" applyBorder="1" applyAlignment="1" applyProtection="1">
      <alignment horizontal="center" vertical="center"/>
      <protection/>
    </xf>
    <xf numFmtId="188" fontId="10" fillId="7" borderId="12" xfId="0" applyNumberFormat="1" applyFont="1" applyFill="1" applyBorder="1" applyAlignment="1" applyProtection="1">
      <alignment vertical="center"/>
      <protection/>
    </xf>
    <xf numFmtId="189" fontId="2" fillId="0" borderId="0" xfId="0" applyNumberFormat="1" applyFont="1" applyFill="1" applyBorder="1" applyAlignment="1" applyProtection="1">
      <alignment horizontal="center" vertical="center"/>
      <protection/>
    </xf>
    <xf numFmtId="188" fontId="15" fillId="0" borderId="0" xfId="0" applyNumberFormat="1" applyFont="1" applyFill="1" applyBorder="1" applyAlignment="1" applyProtection="1">
      <alignment horizontal="center" vertical="center"/>
      <protection/>
    </xf>
    <xf numFmtId="188" fontId="15" fillId="0" borderId="0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90" fontId="2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vertical="center"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190" fontId="10" fillId="0" borderId="0" xfId="0" applyNumberFormat="1" applyFont="1" applyFill="1" applyBorder="1" applyAlignment="1" applyProtection="1">
      <alignment horizontal="center" vertical="center"/>
      <protection/>
    </xf>
    <xf numFmtId="190" fontId="10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1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88" fontId="7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31" borderId="36" xfId="0" applyFont="1" applyFill="1" applyBorder="1" applyAlignment="1">
      <alignment horizontal="center" vertical="center" wrapText="1"/>
    </xf>
    <xf numFmtId="1" fontId="7" fillId="2" borderId="15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188" fontId="15" fillId="31" borderId="12" xfId="0" applyNumberFormat="1" applyFont="1" applyFill="1" applyBorder="1" applyAlignment="1" applyProtection="1">
      <alignment vertical="center"/>
      <protection/>
    </xf>
    <xf numFmtId="190" fontId="2" fillId="31" borderId="19" xfId="0" applyNumberFormat="1" applyFont="1" applyFill="1" applyBorder="1" applyAlignment="1" applyProtection="1">
      <alignment vertical="center"/>
      <protection/>
    </xf>
    <xf numFmtId="190" fontId="7" fillId="31" borderId="24" xfId="0" applyNumberFormat="1" applyFont="1" applyFill="1" applyBorder="1" applyAlignment="1" applyProtection="1">
      <alignment horizontal="center" vertical="center"/>
      <protection/>
    </xf>
    <xf numFmtId="190" fontId="7" fillId="31" borderId="10" xfId="0" applyNumberFormat="1" applyFont="1" applyFill="1" applyBorder="1" applyAlignment="1" applyProtection="1">
      <alignment horizontal="center" vertical="center"/>
      <protection/>
    </xf>
    <xf numFmtId="190" fontId="7" fillId="31" borderId="19" xfId="0" applyNumberFormat="1" applyFont="1" applyFill="1" applyBorder="1" applyAlignment="1" applyProtection="1">
      <alignment horizontal="center" vertical="center"/>
      <protection/>
    </xf>
    <xf numFmtId="49" fontId="7" fillId="31" borderId="19" xfId="0" applyNumberFormat="1" applyFont="1" applyFill="1" applyBorder="1" applyAlignment="1" applyProtection="1">
      <alignment vertical="center"/>
      <protection/>
    </xf>
    <xf numFmtId="49" fontId="2" fillId="31" borderId="19" xfId="0" applyNumberFormat="1" applyFont="1" applyFill="1" applyBorder="1" applyAlignment="1" applyProtection="1">
      <alignment vertical="center"/>
      <protection/>
    </xf>
    <xf numFmtId="49" fontId="7" fillId="31" borderId="10" xfId="0" applyNumberFormat="1" applyFont="1" applyFill="1" applyBorder="1" applyAlignment="1" applyProtection="1">
      <alignment vertical="center"/>
      <protection/>
    </xf>
    <xf numFmtId="49" fontId="7" fillId="31" borderId="19" xfId="0" applyNumberFormat="1" applyFont="1" applyFill="1" applyBorder="1" applyAlignment="1">
      <alignment horizontal="center" vertical="center" wrapText="1"/>
    </xf>
    <xf numFmtId="49" fontId="7" fillId="31" borderId="19" xfId="0" applyNumberFormat="1" applyFont="1" applyFill="1" applyBorder="1" applyAlignment="1" applyProtection="1">
      <alignment horizontal="center" vertical="center"/>
      <protection/>
    </xf>
    <xf numFmtId="49" fontId="7" fillId="31" borderId="65" xfId="0" applyNumberFormat="1" applyFont="1" applyFill="1" applyBorder="1" applyAlignment="1" applyProtection="1">
      <alignment vertical="center"/>
      <protection/>
    </xf>
    <xf numFmtId="1" fontId="7" fillId="31" borderId="0" xfId="0" applyNumberFormat="1" applyFont="1" applyFill="1" applyBorder="1" applyAlignment="1">
      <alignment horizontal="center" vertical="center" wrapText="1"/>
    </xf>
    <xf numFmtId="188" fontId="2" fillId="31" borderId="19" xfId="0" applyNumberFormat="1" applyFont="1" applyFill="1" applyBorder="1" applyAlignment="1" applyProtection="1">
      <alignment horizontal="center" vertical="center"/>
      <protection/>
    </xf>
    <xf numFmtId="49" fontId="7" fillId="31" borderId="40" xfId="0" applyNumberFormat="1" applyFont="1" applyFill="1" applyBorder="1" applyAlignment="1" applyProtection="1">
      <alignment vertical="center"/>
      <protection/>
    </xf>
    <xf numFmtId="188" fontId="2" fillId="31" borderId="16" xfId="0" applyNumberFormat="1" applyFont="1" applyFill="1" applyBorder="1" applyAlignment="1" applyProtection="1">
      <alignment vertical="center"/>
      <protection/>
    </xf>
    <xf numFmtId="188" fontId="2" fillId="31" borderId="22" xfId="0" applyNumberFormat="1" applyFont="1" applyFill="1" applyBorder="1" applyAlignment="1" applyProtection="1">
      <alignment vertical="center"/>
      <protection/>
    </xf>
    <xf numFmtId="226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31" borderId="0" xfId="0" applyFont="1" applyFill="1" applyBorder="1" applyAlignment="1">
      <alignment horizontal="left" vertical="center" wrapText="1"/>
    </xf>
    <xf numFmtId="188" fontId="7" fillId="33" borderId="24" xfId="0" applyNumberFormat="1" applyFont="1" applyFill="1" applyBorder="1" applyAlignment="1" applyProtection="1">
      <alignment horizontal="center" vertical="center" wrapText="1"/>
      <protection/>
    </xf>
    <xf numFmtId="188" fontId="7" fillId="33" borderId="20" xfId="0" applyNumberFormat="1" applyFont="1" applyFill="1" applyBorder="1" applyAlignment="1" applyProtection="1">
      <alignment horizontal="center" vertical="center" wrapText="1"/>
      <protection/>
    </xf>
    <xf numFmtId="190" fontId="7" fillId="33" borderId="54" xfId="0" applyNumberFormat="1" applyFont="1" applyFill="1" applyBorder="1" applyAlignment="1" applyProtection="1">
      <alignment vertical="center"/>
      <protection/>
    </xf>
    <xf numFmtId="1" fontId="7" fillId="7" borderId="16" xfId="0" applyNumberFormat="1" applyFont="1" applyFill="1" applyBorder="1" applyAlignment="1">
      <alignment horizontal="center" vertical="center" wrapText="1"/>
    </xf>
    <xf numFmtId="1" fontId="2" fillId="7" borderId="16" xfId="0" applyNumberFormat="1" applyFont="1" applyFill="1" applyBorder="1" applyAlignment="1">
      <alignment horizontal="center" vertical="center" wrapText="1"/>
    </xf>
    <xf numFmtId="190" fontId="7" fillId="33" borderId="54" xfId="0" applyNumberFormat="1" applyFont="1" applyFill="1" applyBorder="1" applyAlignment="1" applyProtection="1">
      <alignment horizontal="center" vertical="center"/>
      <protection/>
    </xf>
    <xf numFmtId="226" fontId="2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>
      <alignment horizontal="center" vertical="center"/>
    </xf>
    <xf numFmtId="188" fontId="2" fillId="0" borderId="0" xfId="0" applyNumberFormat="1" applyFont="1" applyFill="1" applyBorder="1" applyAlignment="1" applyProtection="1">
      <alignment horizontal="center" vertical="center"/>
      <protection/>
    </xf>
    <xf numFmtId="188" fontId="2" fillId="33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 wrapText="1"/>
    </xf>
    <xf numFmtId="223" fontId="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>
      <alignment horizontal="center" vertical="center" wrapText="1"/>
    </xf>
    <xf numFmtId="192" fontId="2" fillId="0" borderId="16" xfId="0" applyNumberFormat="1" applyFont="1" applyFill="1" applyBorder="1" applyAlignment="1" applyProtection="1">
      <alignment horizontal="center" vertical="center"/>
      <protection/>
    </xf>
    <xf numFmtId="227" fontId="2" fillId="0" borderId="16" xfId="0" applyNumberFormat="1" applyFont="1" applyFill="1" applyBorder="1" applyAlignment="1" applyProtection="1">
      <alignment horizontal="center" vertical="center"/>
      <protection/>
    </xf>
    <xf numFmtId="1" fontId="7" fillId="0" borderId="18" xfId="0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>
      <alignment horizontal="center" vertical="center"/>
    </xf>
    <xf numFmtId="1" fontId="7" fillId="0" borderId="29" xfId="0" applyNumberFormat="1" applyFont="1" applyFill="1" applyBorder="1" applyAlignment="1" applyProtection="1">
      <alignment horizontal="center" vertical="center"/>
      <protection/>
    </xf>
    <xf numFmtId="49" fontId="7" fillId="0" borderId="16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right" vertical="center" wrapText="1"/>
    </xf>
    <xf numFmtId="0" fontId="6" fillId="0" borderId="69" xfId="55" applyFont="1" applyBorder="1" applyAlignment="1">
      <alignment horizontal="center"/>
      <protection/>
    </xf>
    <xf numFmtId="0" fontId="6" fillId="0" borderId="49" xfId="55" applyFont="1" applyBorder="1" applyAlignment="1">
      <alignment horizontal="center" vertical="center"/>
      <protection/>
    </xf>
    <xf numFmtId="0" fontId="6" fillId="0" borderId="32" xfId="55" applyFont="1" applyBorder="1" applyAlignment="1">
      <alignment horizontal="center" vertical="center"/>
      <protection/>
    </xf>
    <xf numFmtId="0" fontId="6" fillId="0" borderId="48" xfId="55" applyFont="1" applyBorder="1" applyAlignment="1">
      <alignment horizontal="center" vertical="center"/>
      <protection/>
    </xf>
    <xf numFmtId="0" fontId="6" fillId="0" borderId="21" xfId="55" applyFont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/>
      <protection/>
    </xf>
    <xf numFmtId="0" fontId="6" fillId="0" borderId="54" xfId="55" applyFont="1" applyBorder="1" applyAlignment="1">
      <alignment horizontal="center" vertical="center"/>
      <protection/>
    </xf>
    <xf numFmtId="0" fontId="6" fillId="0" borderId="53" xfId="55" applyFont="1" applyBorder="1" applyAlignment="1">
      <alignment horizontal="center" vertical="center"/>
      <protection/>
    </xf>
    <xf numFmtId="0" fontId="6" fillId="0" borderId="24" xfId="55" applyFont="1" applyBorder="1" applyAlignment="1">
      <alignment horizontal="center" vertical="center"/>
      <protection/>
    </xf>
    <xf numFmtId="0" fontId="6" fillId="0" borderId="16" xfId="55" applyFont="1" applyBorder="1" applyAlignment="1">
      <alignment horizontal="center" vertical="center"/>
      <protection/>
    </xf>
    <xf numFmtId="0" fontId="6" fillId="0" borderId="70" xfId="55" applyFont="1" applyBorder="1" applyAlignment="1">
      <alignment horizontal="center" vertical="center"/>
      <protection/>
    </xf>
    <xf numFmtId="0" fontId="6" fillId="0" borderId="46" xfId="55" applyFont="1" applyBorder="1" applyAlignment="1">
      <alignment horizontal="center" vertical="center"/>
      <protection/>
    </xf>
    <xf numFmtId="0" fontId="6" fillId="0" borderId="23" xfId="55" applyFont="1" applyBorder="1" applyAlignment="1">
      <alignment horizontal="center" vertical="center"/>
      <protection/>
    </xf>
    <xf numFmtId="0" fontId="6" fillId="0" borderId="34" xfId="55" applyFont="1" applyBorder="1" applyAlignment="1">
      <alignment horizontal="center" vertical="center"/>
      <protection/>
    </xf>
    <xf numFmtId="0" fontId="6" fillId="0" borderId="71" xfId="55" applyFont="1" applyBorder="1" applyAlignment="1">
      <alignment horizontal="center" vertical="center"/>
      <protection/>
    </xf>
    <xf numFmtId="0" fontId="6" fillId="0" borderId="72" xfId="55" applyFont="1" applyBorder="1" applyAlignment="1">
      <alignment horizontal="center" vertical="center"/>
      <protection/>
    </xf>
    <xf numFmtId="0" fontId="6" fillId="0" borderId="73" xfId="55" applyFont="1" applyBorder="1" applyAlignment="1">
      <alignment horizontal="center" vertical="center"/>
      <protection/>
    </xf>
    <xf numFmtId="0" fontId="6" fillId="0" borderId="63" xfId="55" applyFont="1" applyBorder="1" applyAlignment="1">
      <alignment horizontal="center" vertical="center"/>
      <protection/>
    </xf>
    <xf numFmtId="0" fontId="6" fillId="0" borderId="74" xfId="55" applyFont="1" applyBorder="1" applyAlignment="1">
      <alignment horizontal="center" vertical="center"/>
      <protection/>
    </xf>
    <xf numFmtId="0" fontId="6" fillId="0" borderId="75" xfId="55" applyFont="1" applyBorder="1" applyAlignment="1">
      <alignment horizontal="center"/>
      <protection/>
    </xf>
    <xf numFmtId="0" fontId="6" fillId="0" borderId="55" xfId="55" applyFont="1" applyBorder="1" applyAlignment="1">
      <alignment horizontal="center" vertical="center"/>
      <protection/>
    </xf>
    <xf numFmtId="0" fontId="6" fillId="0" borderId="76" xfId="55" applyFont="1" applyBorder="1" applyAlignment="1">
      <alignment horizontal="center" vertical="center"/>
      <protection/>
    </xf>
    <xf numFmtId="0" fontId="6" fillId="0" borderId="57" xfId="55" applyFont="1" applyBorder="1" applyAlignment="1">
      <alignment horizontal="center" vertical="center"/>
      <protection/>
    </xf>
    <xf numFmtId="0" fontId="6" fillId="0" borderId="77" xfId="55" applyFont="1" applyBorder="1" applyAlignment="1">
      <alignment horizontal="center" vertical="center"/>
      <protection/>
    </xf>
    <xf numFmtId="0" fontId="6" fillId="0" borderId="78" xfId="55" applyFont="1" applyBorder="1" applyAlignment="1">
      <alignment horizontal="center" vertical="center"/>
      <protection/>
    </xf>
    <xf numFmtId="0" fontId="6" fillId="0" borderId="79" xfId="55" applyFont="1" applyBorder="1" applyAlignment="1">
      <alignment horizontal="center" vertical="center"/>
      <protection/>
    </xf>
    <xf numFmtId="0" fontId="6" fillId="0" borderId="80" xfId="55" applyFont="1" applyBorder="1" applyAlignment="1">
      <alignment horizontal="center" vertical="center"/>
      <protection/>
    </xf>
    <xf numFmtId="0" fontId="6" fillId="0" borderId="81" xfId="55" applyFont="1" applyBorder="1" applyAlignment="1">
      <alignment horizontal="center" vertical="center"/>
      <protection/>
    </xf>
    <xf numFmtId="0" fontId="16" fillId="0" borderId="49" xfId="55" applyFont="1" applyBorder="1" applyAlignment="1">
      <alignment horizontal="center" vertical="center"/>
      <protection/>
    </xf>
    <xf numFmtId="0" fontId="16" fillId="0" borderId="32" xfId="55" applyFont="1" applyBorder="1" applyAlignment="1">
      <alignment horizontal="center" vertical="center"/>
      <protection/>
    </xf>
    <xf numFmtId="0" fontId="16" fillId="0" borderId="20" xfId="55" applyFont="1" applyBorder="1" applyAlignment="1">
      <alignment horizontal="center" vertical="center"/>
      <protection/>
    </xf>
    <xf numFmtId="0" fontId="16" fillId="0" borderId="82" xfId="55" applyFont="1" applyBorder="1" applyAlignment="1">
      <alignment horizontal="center" vertical="center"/>
      <protection/>
    </xf>
    <xf numFmtId="0" fontId="16" fillId="0" borderId="50" xfId="55" applyFont="1" applyBorder="1" applyAlignment="1">
      <alignment horizontal="center" vertical="center"/>
      <protection/>
    </xf>
    <xf numFmtId="0" fontId="16" fillId="0" borderId="48" xfId="55" applyFont="1" applyBorder="1" applyAlignment="1">
      <alignment horizontal="center" vertical="center"/>
      <protection/>
    </xf>
    <xf numFmtId="0" fontId="16" fillId="0" borderId="21" xfId="55" applyFont="1" applyBorder="1" applyAlignment="1">
      <alignment horizontal="center" vertical="center"/>
      <protection/>
    </xf>
    <xf numFmtId="0" fontId="16" fillId="0" borderId="54" xfId="55" applyFont="1" applyBorder="1" applyAlignment="1">
      <alignment horizontal="center" vertical="center"/>
      <protection/>
    </xf>
    <xf numFmtId="0" fontId="16" fillId="0" borderId="53" xfId="55" applyFont="1" applyBorder="1" applyAlignment="1">
      <alignment horizontal="center" vertical="center"/>
      <protection/>
    </xf>
    <xf numFmtId="0" fontId="16" fillId="0" borderId="24" xfId="55" applyFont="1" applyBorder="1" applyAlignment="1">
      <alignment horizontal="center" vertical="center"/>
      <protection/>
    </xf>
    <xf numFmtId="0" fontId="16" fillId="0" borderId="83" xfId="55" applyFont="1" applyBorder="1" applyAlignment="1">
      <alignment horizontal="center" vertical="center"/>
      <protection/>
    </xf>
    <xf numFmtId="0" fontId="16" fillId="0" borderId="59" xfId="55" applyFont="1" applyBorder="1" applyAlignment="1">
      <alignment horizontal="center" vertical="center"/>
      <protection/>
    </xf>
    <xf numFmtId="0" fontId="16" fillId="0" borderId="84" xfId="55" applyFont="1" applyBorder="1" applyAlignment="1">
      <alignment horizontal="center" vertical="center"/>
      <protection/>
    </xf>
    <xf numFmtId="0" fontId="16" fillId="0" borderId="85" xfId="55" applyFont="1" applyBorder="1" applyAlignment="1">
      <alignment horizontal="center" vertical="center"/>
      <protection/>
    </xf>
    <xf numFmtId="0" fontId="16" fillId="0" borderId="86" xfId="55" applyFont="1" applyBorder="1" applyAlignment="1">
      <alignment horizontal="center" vertical="center"/>
      <protection/>
    </xf>
    <xf numFmtId="0" fontId="16" fillId="0" borderId="87" xfId="55" applyFont="1" applyBorder="1" applyAlignment="1">
      <alignment horizontal="center" vertical="center"/>
      <protection/>
    </xf>
    <xf numFmtId="0" fontId="16" fillId="0" borderId="38" xfId="55" applyFont="1" applyBorder="1" applyAlignment="1">
      <alignment horizontal="center" vertical="center"/>
      <protection/>
    </xf>
    <xf numFmtId="0" fontId="16" fillId="0" borderId="16" xfId="55" applyFont="1" applyBorder="1" applyAlignment="1">
      <alignment horizontal="center" vertical="center"/>
      <protection/>
    </xf>
    <xf numFmtId="0" fontId="16" fillId="0" borderId="28" xfId="55" applyFont="1" applyBorder="1" applyAlignment="1">
      <alignment horizontal="center" vertical="center"/>
      <protection/>
    </xf>
    <xf numFmtId="0" fontId="16" fillId="0" borderId="70" xfId="55" applyFont="1" applyBorder="1" applyAlignment="1">
      <alignment horizontal="center" vertical="center"/>
      <protection/>
    </xf>
    <xf numFmtId="0" fontId="16" fillId="0" borderId="78" xfId="55" applyFont="1" applyBorder="1" applyAlignment="1">
      <alignment horizontal="center" vertical="center"/>
      <protection/>
    </xf>
    <xf numFmtId="0" fontId="16" fillId="0" borderId="88" xfId="55" applyFont="1" applyBorder="1" applyAlignment="1">
      <alignment horizontal="center" vertical="center"/>
      <protection/>
    </xf>
    <xf numFmtId="0" fontId="16" fillId="0" borderId="89" xfId="55" applyFont="1" applyBorder="1" applyAlignment="1">
      <alignment horizontal="center" vertical="center"/>
      <protection/>
    </xf>
    <xf numFmtId="0" fontId="16" fillId="0" borderId="55" xfId="55" applyFont="1" applyBorder="1" applyAlignment="1">
      <alignment horizontal="center" vertical="center"/>
      <protection/>
    </xf>
    <xf numFmtId="0" fontId="16" fillId="0" borderId="56" xfId="55" applyFont="1" applyBorder="1" applyAlignment="1">
      <alignment horizontal="center" vertical="center"/>
      <protection/>
    </xf>
    <xf numFmtId="0" fontId="16" fillId="0" borderId="76" xfId="55" applyFont="1" applyBorder="1" applyAlignment="1">
      <alignment horizontal="center" vertical="center"/>
      <protection/>
    </xf>
    <xf numFmtId="0" fontId="16" fillId="0" borderId="57" xfId="55" applyFont="1" applyBorder="1" applyAlignment="1">
      <alignment horizontal="center" vertical="center"/>
      <protection/>
    </xf>
    <xf numFmtId="0" fontId="16" fillId="0" borderId="89" xfId="55" applyFont="1" applyBorder="1" applyAlignment="1">
      <alignment horizontal="center" vertical="center" shrinkToFit="1"/>
      <protection/>
    </xf>
    <xf numFmtId="0" fontId="16" fillId="0" borderId="55" xfId="55" applyFont="1" applyBorder="1" applyAlignment="1">
      <alignment horizontal="center" vertical="center" shrinkToFit="1"/>
      <protection/>
    </xf>
    <xf numFmtId="0" fontId="16" fillId="0" borderId="79" xfId="55" applyFont="1" applyBorder="1" applyAlignment="1">
      <alignment horizontal="center" vertical="center"/>
      <protection/>
    </xf>
    <xf numFmtId="0" fontId="16" fillId="0" borderId="77" xfId="55" applyFont="1" applyBorder="1" applyAlignment="1">
      <alignment horizontal="center" vertical="center"/>
      <protection/>
    </xf>
    <xf numFmtId="0" fontId="16" fillId="0" borderId="90" xfId="55" applyFont="1" applyFill="1" applyBorder="1" applyAlignment="1">
      <alignment horizontal="center" vertical="center"/>
      <protection/>
    </xf>
    <xf numFmtId="0" fontId="16" fillId="0" borderId="81" xfId="55" applyFont="1" applyFill="1" applyBorder="1" applyAlignment="1">
      <alignment horizontal="center" vertical="center"/>
      <protection/>
    </xf>
    <xf numFmtId="0" fontId="16" fillId="0" borderId="78" xfId="55" applyFont="1" applyFill="1" applyBorder="1" applyAlignment="1">
      <alignment horizontal="center" vertical="center"/>
      <protection/>
    </xf>
    <xf numFmtId="0" fontId="16" fillId="0" borderId="88" xfId="55" applyFont="1" applyFill="1" applyBorder="1" applyAlignment="1">
      <alignment horizontal="center" vertical="center"/>
      <protection/>
    </xf>
    <xf numFmtId="0" fontId="16" fillId="0" borderId="36" xfId="55" applyFont="1" applyBorder="1" applyAlignment="1">
      <alignment horizontal="center" vertical="center"/>
      <protection/>
    </xf>
    <xf numFmtId="0" fontId="16" fillId="0" borderId="26" xfId="55" applyFont="1" applyBorder="1" applyAlignment="1">
      <alignment horizontal="center" vertical="center"/>
      <protection/>
    </xf>
    <xf numFmtId="0" fontId="16" fillId="0" borderId="47" xfId="55" applyFont="1" applyBorder="1" applyAlignment="1">
      <alignment horizontal="center" vertical="center"/>
      <protection/>
    </xf>
    <xf numFmtId="0" fontId="16" fillId="0" borderId="40" xfId="55" applyFont="1" applyBorder="1" applyAlignment="1">
      <alignment horizontal="center" vertical="center"/>
      <protection/>
    </xf>
    <xf numFmtId="0" fontId="16" fillId="0" borderId="37" xfId="55" applyFont="1" applyBorder="1" applyAlignment="1">
      <alignment horizontal="center" vertical="center"/>
      <protection/>
    </xf>
    <xf numFmtId="0" fontId="16" fillId="0" borderId="66" xfId="55" applyFont="1" applyBorder="1" applyAlignment="1">
      <alignment horizontal="center" vertical="center"/>
      <protection/>
    </xf>
    <xf numFmtId="0" fontId="16" fillId="0" borderId="12" xfId="55" applyFont="1" applyBorder="1" applyAlignment="1">
      <alignment horizontal="center" vertical="center"/>
      <protection/>
    </xf>
    <xf numFmtId="0" fontId="16" fillId="0" borderId="17" xfId="55" applyFont="1" applyBorder="1" applyAlignment="1">
      <alignment horizontal="center" vertical="center"/>
      <protection/>
    </xf>
    <xf numFmtId="0" fontId="16" fillId="0" borderId="43" xfId="55" applyFont="1" applyBorder="1" applyAlignment="1">
      <alignment horizontal="center" vertical="center"/>
      <protection/>
    </xf>
    <xf numFmtId="0" fontId="6" fillId="0" borderId="0" xfId="55" applyFont="1">
      <alignment/>
      <protection/>
    </xf>
    <xf numFmtId="0" fontId="21" fillId="0" borderId="0" xfId="55" applyFont="1" applyBorder="1" applyAlignment="1">
      <alignment horizontal="center" vertical="center"/>
      <protection/>
    </xf>
    <xf numFmtId="0" fontId="0" fillId="0" borderId="0" xfId="55" applyBorder="1" applyAlignment="1">
      <alignment horizontal="center" vertical="center"/>
      <protection/>
    </xf>
    <xf numFmtId="0" fontId="2" fillId="0" borderId="0" xfId="54" applyFont="1">
      <alignment/>
      <protection/>
    </xf>
    <xf numFmtId="0" fontId="21" fillId="0" borderId="0" xfId="54" applyFont="1">
      <alignment/>
      <protection/>
    </xf>
    <xf numFmtId="0" fontId="2" fillId="0" borderId="0" xfId="55" applyFont="1">
      <alignment/>
      <protection/>
    </xf>
    <xf numFmtId="0" fontId="7" fillId="0" borderId="0" xfId="54" applyFont="1">
      <alignment/>
      <protection/>
    </xf>
    <xf numFmtId="0" fontId="8" fillId="0" borderId="0" xfId="0" applyFont="1" applyAlignment="1">
      <alignment/>
    </xf>
    <xf numFmtId="0" fontId="6" fillId="0" borderId="0" xfId="53" applyFont="1" applyBorder="1" applyAlignment="1">
      <alignment horizontal="left"/>
      <protection/>
    </xf>
    <xf numFmtId="0" fontId="6" fillId="0" borderId="0" xfId="53" applyFont="1" applyAlignment="1">
      <alignment horizontal="left"/>
      <protection/>
    </xf>
    <xf numFmtId="49" fontId="7" fillId="0" borderId="22" xfId="0" applyNumberFormat="1" applyFont="1" applyFill="1" applyBorder="1" applyAlignment="1">
      <alignment vertical="center" wrapText="1"/>
    </xf>
    <xf numFmtId="49" fontId="7" fillId="0" borderId="28" xfId="0" applyNumberFormat="1" applyFont="1" applyFill="1" applyBorder="1" applyAlignment="1">
      <alignment horizontal="center" vertical="center"/>
    </xf>
    <xf numFmtId="49" fontId="6" fillId="0" borderId="91" xfId="0" applyNumberFormat="1" applyFont="1" applyFill="1" applyBorder="1" applyAlignment="1">
      <alignment horizontal="center" vertical="center" wrapText="1"/>
    </xf>
    <xf numFmtId="190" fontId="7" fillId="33" borderId="92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 wrapText="1"/>
    </xf>
    <xf numFmtId="0" fontId="2" fillId="33" borderId="29" xfId="0" applyNumberFormat="1" applyFont="1" applyFill="1" applyBorder="1" applyAlignment="1">
      <alignment horizontal="center" vertical="center" wrapText="1"/>
    </xf>
    <xf numFmtId="0" fontId="7" fillId="31" borderId="29" xfId="0" applyNumberFormat="1" applyFont="1" applyFill="1" applyBorder="1" applyAlignment="1">
      <alignment horizontal="center" vertical="center" wrapText="1"/>
    </xf>
    <xf numFmtId="1" fontId="2" fillId="33" borderId="43" xfId="0" applyNumberFormat="1" applyFont="1" applyFill="1" applyBorder="1" applyAlignment="1">
      <alignment horizontal="center" vertical="center"/>
    </xf>
    <xf numFmtId="1" fontId="7" fillId="33" borderId="26" xfId="0" applyNumberFormat="1" applyFont="1" applyFill="1" applyBorder="1" applyAlignment="1">
      <alignment horizontal="center" vertical="center"/>
    </xf>
    <xf numFmtId="0" fontId="7" fillId="33" borderId="26" xfId="0" applyNumberFormat="1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 wrapText="1"/>
    </xf>
    <xf numFmtId="49" fontId="11" fillId="31" borderId="26" xfId="0" applyNumberFormat="1" applyFont="1" applyFill="1" applyBorder="1" applyAlignment="1" applyProtection="1">
      <alignment horizontal="center" vertical="center"/>
      <protection/>
    </xf>
    <xf numFmtId="0" fontId="7" fillId="31" borderId="26" xfId="0" applyNumberFormat="1" applyFont="1" applyFill="1" applyBorder="1" applyAlignment="1" applyProtection="1">
      <alignment horizontal="center" vertical="center"/>
      <protection/>
    </xf>
    <xf numFmtId="0" fontId="7" fillId="33" borderId="26" xfId="0" applyNumberFormat="1" applyFont="1" applyFill="1" applyBorder="1" applyAlignment="1" applyProtection="1">
      <alignment horizontal="center" vertical="center"/>
      <protection/>
    </xf>
    <xf numFmtId="49" fontId="7" fillId="31" borderId="26" xfId="0" applyNumberFormat="1" applyFont="1" applyFill="1" applyBorder="1" applyAlignment="1" applyProtection="1">
      <alignment vertical="center"/>
      <protection/>
    </xf>
    <xf numFmtId="49" fontId="2" fillId="33" borderId="47" xfId="0" applyNumberFormat="1" applyFont="1" applyFill="1" applyBorder="1" applyAlignment="1" applyProtection="1">
      <alignment vertical="center"/>
      <protection/>
    </xf>
    <xf numFmtId="1" fontId="7" fillId="33" borderId="16" xfId="0" applyNumberFormat="1" applyFont="1" applyFill="1" applyBorder="1" applyAlignment="1">
      <alignment horizontal="center" vertical="center"/>
    </xf>
    <xf numFmtId="0" fontId="7" fillId="33" borderId="16" xfId="0" applyNumberFormat="1" applyFont="1" applyFill="1" applyBorder="1" applyAlignment="1">
      <alignment horizontal="center" vertical="center"/>
    </xf>
    <xf numFmtId="49" fontId="7" fillId="31" borderId="16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 applyProtection="1">
      <alignment vertical="center"/>
      <protection/>
    </xf>
    <xf numFmtId="49" fontId="2" fillId="31" borderId="16" xfId="0" applyNumberFormat="1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>
      <alignment horizontal="center" vertical="center" wrapText="1"/>
    </xf>
    <xf numFmtId="188" fontId="10" fillId="0" borderId="18" xfId="0" applyNumberFormat="1" applyFont="1" applyFill="1" applyBorder="1" applyAlignment="1" applyProtection="1">
      <alignment vertical="center"/>
      <protection/>
    </xf>
    <xf numFmtId="188" fontId="10" fillId="0" borderId="18" xfId="0" applyNumberFormat="1" applyFont="1" applyFill="1" applyBorder="1" applyAlignment="1" applyProtection="1">
      <alignment horizontal="center" vertical="center"/>
      <protection/>
    </xf>
    <xf numFmtId="188" fontId="10" fillId="0" borderId="19" xfId="0" applyNumberFormat="1" applyFont="1" applyFill="1" applyBorder="1" applyAlignment="1" applyProtection="1">
      <alignment vertical="center"/>
      <protection/>
    </xf>
    <xf numFmtId="188" fontId="10" fillId="0" borderId="31" xfId="0" applyNumberFormat="1" applyFont="1" applyFill="1" applyBorder="1" applyAlignment="1" applyProtection="1">
      <alignment vertical="center"/>
      <protection/>
    </xf>
    <xf numFmtId="49" fontId="7" fillId="33" borderId="46" xfId="0" applyNumberFormat="1" applyFont="1" applyFill="1" applyBorder="1" applyAlignment="1">
      <alignment horizontal="center" vertical="center" wrapText="1"/>
    </xf>
    <xf numFmtId="188" fontId="7" fillId="33" borderId="23" xfId="0" applyNumberFormat="1" applyFont="1" applyFill="1" applyBorder="1" applyAlignment="1" applyProtection="1">
      <alignment vertical="center"/>
      <protection/>
    </xf>
    <xf numFmtId="49" fontId="7" fillId="33" borderId="10" xfId="0" applyNumberFormat="1" applyFont="1" applyFill="1" applyBorder="1" applyAlignment="1" applyProtection="1">
      <alignment vertical="center"/>
      <protection/>
    </xf>
    <xf numFmtId="190" fontId="7" fillId="38" borderId="29" xfId="0" applyNumberFormat="1" applyFont="1" applyFill="1" applyBorder="1" applyAlignment="1">
      <alignment horizontal="center" vertical="center" wrapText="1"/>
    </xf>
    <xf numFmtId="190" fontId="23" fillId="0" borderId="16" xfId="0" applyNumberFormat="1" applyFont="1" applyFill="1" applyBorder="1" applyAlignment="1">
      <alignment horizontal="center" vertical="center"/>
    </xf>
    <xf numFmtId="49" fontId="7" fillId="7" borderId="17" xfId="0" applyNumberFormat="1" applyFont="1" applyFill="1" applyBorder="1" applyAlignment="1">
      <alignment horizontal="center" vertical="center" wrapText="1"/>
    </xf>
    <xf numFmtId="49" fontId="7" fillId="7" borderId="17" xfId="0" applyNumberFormat="1" applyFont="1" applyFill="1" applyBorder="1" applyAlignment="1">
      <alignment vertical="center" wrapText="1"/>
    </xf>
    <xf numFmtId="1" fontId="14" fillId="0" borderId="14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 applyProtection="1">
      <alignment vertical="center"/>
      <protection/>
    </xf>
    <xf numFmtId="1" fontId="25" fillId="0" borderId="0" xfId="0" applyNumberFormat="1" applyFont="1" applyFill="1" applyBorder="1" applyAlignment="1" applyProtection="1">
      <alignment vertical="center"/>
      <protection/>
    </xf>
    <xf numFmtId="1" fontId="16" fillId="0" borderId="0" xfId="0" applyNumberFormat="1" applyFont="1" applyFill="1" applyBorder="1" applyAlignment="1">
      <alignment vertical="center"/>
    </xf>
    <xf numFmtId="1" fontId="16" fillId="0" borderId="0" xfId="0" applyNumberFormat="1" applyFont="1" applyFill="1" applyBorder="1" applyAlignment="1" applyProtection="1">
      <alignment vertical="center"/>
      <protection/>
    </xf>
    <xf numFmtId="1" fontId="16" fillId="33" borderId="0" xfId="0" applyNumberFormat="1" applyFont="1" applyFill="1" applyBorder="1" applyAlignment="1" applyProtection="1">
      <alignment vertical="center"/>
      <protection/>
    </xf>
    <xf numFmtId="1" fontId="14" fillId="0" borderId="15" xfId="0" applyNumberFormat="1" applyFont="1" applyFill="1" applyBorder="1" applyAlignment="1" applyProtection="1">
      <alignment horizontal="center" vertical="center"/>
      <protection/>
    </xf>
    <xf numFmtId="1" fontId="14" fillId="0" borderId="0" xfId="0" applyNumberFormat="1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Border="1" applyAlignment="1">
      <alignment vertical="center" wrapText="1"/>
    </xf>
    <xf numFmtId="1" fontId="14" fillId="0" borderId="12" xfId="0" applyNumberFormat="1" applyFont="1" applyFill="1" applyBorder="1" applyAlignment="1" applyProtection="1">
      <alignment horizontal="center" vertical="center"/>
      <protection/>
    </xf>
    <xf numFmtId="1" fontId="14" fillId="0" borderId="13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left" vertical="center" wrapText="1"/>
    </xf>
    <xf numFmtId="1" fontId="7" fillId="33" borderId="54" xfId="0" applyNumberFormat="1" applyFont="1" applyFill="1" applyBorder="1" applyAlignment="1" applyProtection="1">
      <alignment horizontal="center" vertical="center"/>
      <protection/>
    </xf>
    <xf numFmtId="0" fontId="7" fillId="39" borderId="20" xfId="0" applyNumberFormat="1" applyFont="1" applyFill="1" applyBorder="1" applyAlignment="1">
      <alignment horizontal="center" vertical="center" wrapText="1"/>
    </xf>
    <xf numFmtId="190" fontId="2" fillId="39" borderId="51" xfId="0" applyNumberFormat="1" applyFont="1" applyFill="1" applyBorder="1" applyAlignment="1">
      <alignment horizontal="center" vertical="center" wrapText="1"/>
    </xf>
    <xf numFmtId="190" fontId="2" fillId="39" borderId="41" xfId="0" applyNumberFormat="1" applyFont="1" applyFill="1" applyBorder="1" applyAlignment="1">
      <alignment horizontal="center" vertical="center" wrapText="1"/>
    </xf>
    <xf numFmtId="0" fontId="2" fillId="31" borderId="18" xfId="0" applyNumberFormat="1" applyFont="1" applyFill="1" applyBorder="1" applyAlignment="1" applyProtection="1">
      <alignment horizontal="center" vertical="center"/>
      <protection/>
    </xf>
    <xf numFmtId="0" fontId="7" fillId="33" borderId="29" xfId="0" applyNumberFormat="1" applyFont="1" applyFill="1" applyBorder="1" applyAlignment="1" applyProtection="1">
      <alignment horizontal="center" vertical="center"/>
      <protection/>
    </xf>
    <xf numFmtId="49" fontId="7" fillId="0" borderId="40" xfId="0" applyNumberFormat="1" applyFont="1" applyFill="1" applyBorder="1" applyAlignment="1">
      <alignment horizontal="center" vertical="center"/>
    </xf>
    <xf numFmtId="49" fontId="2" fillId="39" borderId="17" xfId="0" applyNumberFormat="1" applyFont="1" applyFill="1" applyBorder="1" applyAlignment="1">
      <alignment horizontal="right" vertical="center" wrapText="1"/>
    </xf>
    <xf numFmtId="49" fontId="2" fillId="39" borderId="93" xfId="0" applyNumberFormat="1" applyFont="1" applyFill="1" applyBorder="1" applyAlignment="1">
      <alignment horizontal="center" vertical="center"/>
    </xf>
    <xf numFmtId="0" fontId="2" fillId="39" borderId="94" xfId="0" applyNumberFormat="1" applyFont="1" applyFill="1" applyBorder="1" applyAlignment="1" applyProtection="1">
      <alignment horizontal="center" vertical="center"/>
      <protection/>
    </xf>
    <xf numFmtId="49" fontId="2" fillId="39" borderId="95" xfId="0" applyNumberFormat="1" applyFont="1" applyFill="1" applyBorder="1" applyAlignment="1">
      <alignment horizontal="center" vertical="center"/>
    </xf>
    <xf numFmtId="0" fontId="2" fillId="39" borderId="96" xfId="0" applyNumberFormat="1" applyFont="1" applyFill="1" applyBorder="1" applyAlignment="1" applyProtection="1">
      <alignment horizontal="center" vertical="center"/>
      <protection/>
    </xf>
    <xf numFmtId="190" fontId="7" fillId="39" borderId="16" xfId="0" applyNumberFormat="1" applyFont="1" applyFill="1" applyBorder="1" applyAlignment="1" applyProtection="1">
      <alignment horizontal="center" vertical="center"/>
      <protection/>
    </xf>
    <xf numFmtId="190" fontId="2" fillId="39" borderId="97" xfId="0" applyNumberFormat="1" applyFont="1" applyFill="1" applyBorder="1" applyAlignment="1" applyProtection="1">
      <alignment horizontal="center" vertical="center"/>
      <protection/>
    </xf>
    <xf numFmtId="0" fontId="2" fillId="39" borderId="98" xfId="0" applyFont="1" applyFill="1" applyBorder="1" applyAlignment="1">
      <alignment horizontal="center" vertical="center"/>
    </xf>
    <xf numFmtId="1" fontId="2" fillId="39" borderId="93" xfId="0" applyNumberFormat="1" applyFont="1" applyFill="1" applyBorder="1" applyAlignment="1">
      <alignment horizontal="center" vertical="center"/>
    </xf>
    <xf numFmtId="49" fontId="2" fillId="39" borderId="93" xfId="0" applyNumberFormat="1" applyFont="1" applyFill="1" applyBorder="1" applyAlignment="1">
      <alignment horizontal="center" vertical="center" wrapText="1"/>
    </xf>
    <xf numFmtId="49" fontId="7" fillId="39" borderId="94" xfId="0" applyNumberFormat="1" applyFont="1" applyFill="1" applyBorder="1" applyAlignment="1">
      <alignment horizontal="center" vertical="center" wrapText="1"/>
    </xf>
    <xf numFmtId="1" fontId="2" fillId="39" borderId="99" xfId="0" applyNumberFormat="1" applyFont="1" applyFill="1" applyBorder="1" applyAlignment="1">
      <alignment horizontal="center" vertical="center" wrapText="1"/>
    </xf>
    <xf numFmtId="0" fontId="2" fillId="39" borderId="98" xfId="0" applyNumberFormat="1" applyFont="1" applyFill="1" applyBorder="1" applyAlignment="1">
      <alignment horizontal="center" vertical="center" wrapText="1"/>
    </xf>
    <xf numFmtId="0" fontId="2" fillId="39" borderId="93" xfId="0" applyNumberFormat="1" applyFont="1" applyFill="1" applyBorder="1" applyAlignment="1">
      <alignment horizontal="center" vertical="center" wrapText="1"/>
    </xf>
    <xf numFmtId="49" fontId="2" fillId="39" borderId="100" xfId="0" applyNumberFormat="1" applyFont="1" applyFill="1" applyBorder="1" applyAlignment="1">
      <alignment horizontal="center" vertical="center" wrapText="1"/>
    </xf>
    <xf numFmtId="0" fontId="2" fillId="39" borderId="18" xfId="0" applyNumberFormat="1" applyFont="1" applyFill="1" applyBorder="1" applyAlignment="1">
      <alignment horizontal="center" vertical="center" wrapText="1"/>
    </xf>
    <xf numFmtId="190" fontId="2" fillId="39" borderId="101" xfId="0" applyNumberFormat="1" applyFont="1" applyFill="1" applyBorder="1" applyAlignment="1" applyProtection="1">
      <alignment horizontal="center" vertical="center"/>
      <protection/>
    </xf>
    <xf numFmtId="0" fontId="2" fillId="39" borderId="102" xfId="0" applyFont="1" applyFill="1" applyBorder="1" applyAlignment="1">
      <alignment horizontal="center" vertical="center"/>
    </xf>
    <xf numFmtId="1" fontId="2" fillId="39" borderId="95" xfId="0" applyNumberFormat="1" applyFont="1" applyFill="1" applyBorder="1" applyAlignment="1">
      <alignment horizontal="center" vertical="center"/>
    </xf>
    <xf numFmtId="49" fontId="2" fillId="39" borderId="95" xfId="0" applyNumberFormat="1" applyFont="1" applyFill="1" applyBorder="1" applyAlignment="1">
      <alignment horizontal="center" vertical="center" wrapText="1"/>
    </xf>
    <xf numFmtId="49" fontId="7" fillId="39" borderId="96" xfId="0" applyNumberFormat="1" applyFont="1" applyFill="1" applyBorder="1" applyAlignment="1">
      <alignment horizontal="center" vertical="center" wrapText="1"/>
    </xf>
    <xf numFmtId="1" fontId="2" fillId="39" borderId="103" xfId="0" applyNumberFormat="1" applyFont="1" applyFill="1" applyBorder="1" applyAlignment="1">
      <alignment horizontal="center" vertical="center" wrapText="1"/>
    </xf>
    <xf numFmtId="49" fontId="2" fillId="39" borderId="102" xfId="0" applyNumberFormat="1" applyFont="1" applyFill="1" applyBorder="1" applyAlignment="1">
      <alignment horizontal="center" vertical="center" wrapText="1"/>
    </xf>
    <xf numFmtId="0" fontId="2" fillId="39" borderId="104" xfId="0" applyNumberFormat="1" applyFont="1" applyFill="1" applyBorder="1" applyAlignment="1">
      <alignment horizontal="center" vertical="center" wrapText="1"/>
    </xf>
    <xf numFmtId="49" fontId="7" fillId="0" borderId="0" xfId="54" applyNumberFormat="1" applyFont="1" applyBorder="1" applyAlignment="1">
      <alignment horizontal="center" vertical="center"/>
      <protection/>
    </xf>
    <xf numFmtId="0" fontId="7" fillId="0" borderId="0" xfId="54" applyFont="1" applyBorder="1" applyAlignment="1">
      <alignment horizontal="center" vertical="center"/>
      <protection/>
    </xf>
    <xf numFmtId="0" fontId="24" fillId="0" borderId="0" xfId="55" applyFont="1" applyBorder="1" applyAlignment="1">
      <alignment horizontal="center" vertical="center"/>
      <protection/>
    </xf>
    <xf numFmtId="49" fontId="2" fillId="0" borderId="0" xfId="54" applyNumberFormat="1" applyFont="1" applyBorder="1" applyAlignment="1">
      <alignment horizontal="center" vertical="center"/>
      <protection/>
    </xf>
    <xf numFmtId="0" fontId="2" fillId="0" borderId="0" xfId="55" applyFont="1" applyBorder="1" applyAlignment="1">
      <alignment horizontal="center" vertical="center"/>
      <protection/>
    </xf>
    <xf numFmtId="0" fontId="71" fillId="0" borderId="20" xfId="0" applyFont="1" applyFill="1" applyBorder="1" applyAlignment="1">
      <alignment horizontal="center" vertical="center" wrapText="1"/>
    </xf>
    <xf numFmtId="49" fontId="71" fillId="0" borderId="16" xfId="0" applyNumberFormat="1" applyFont="1" applyFill="1" applyBorder="1" applyAlignment="1">
      <alignment horizontal="left" vertical="center" wrapText="1"/>
    </xf>
    <xf numFmtId="49" fontId="72" fillId="0" borderId="20" xfId="0" applyNumberFormat="1" applyFont="1" applyFill="1" applyBorder="1" applyAlignment="1">
      <alignment horizontal="center" vertical="center" wrapText="1"/>
    </xf>
    <xf numFmtId="0" fontId="72" fillId="0" borderId="24" xfId="0" applyNumberFormat="1" applyFont="1" applyFill="1" applyBorder="1" applyAlignment="1" applyProtection="1">
      <alignment horizontal="center" vertical="center"/>
      <protection/>
    </xf>
    <xf numFmtId="0" fontId="72" fillId="0" borderId="20" xfId="0" applyNumberFormat="1" applyFont="1" applyFill="1" applyBorder="1" applyAlignment="1" applyProtection="1">
      <alignment horizontal="center" vertical="center"/>
      <protection/>
    </xf>
    <xf numFmtId="0" fontId="71" fillId="0" borderId="16" xfId="0" applyFont="1" applyFill="1" applyBorder="1" applyAlignment="1">
      <alignment horizontal="center" vertical="center" wrapText="1"/>
    </xf>
    <xf numFmtId="49" fontId="72" fillId="0" borderId="22" xfId="0" applyNumberFormat="1" applyFont="1" applyFill="1" applyBorder="1" applyAlignment="1">
      <alignment horizontal="center" vertical="center" wrapText="1"/>
    </xf>
    <xf numFmtId="0" fontId="72" fillId="0" borderId="27" xfId="0" applyNumberFormat="1" applyFont="1" applyFill="1" applyBorder="1" applyAlignment="1" applyProtection="1">
      <alignment horizontal="center" vertical="center"/>
      <protection/>
    </xf>
    <xf numFmtId="0" fontId="72" fillId="0" borderId="22" xfId="0" applyNumberFormat="1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>
      <alignment horizontal="left" vertical="center" wrapText="1"/>
    </xf>
    <xf numFmtId="190" fontId="7" fillId="40" borderId="41" xfId="0" applyNumberFormat="1" applyFont="1" applyFill="1" applyBorder="1" applyAlignment="1">
      <alignment horizontal="center" vertical="center" wrapText="1"/>
    </xf>
    <xf numFmtId="190" fontId="7" fillId="40" borderId="44" xfId="0" applyNumberFormat="1" applyFont="1" applyFill="1" applyBorder="1" applyAlignment="1">
      <alignment horizontal="center" vertical="center" wrapText="1"/>
    </xf>
    <xf numFmtId="0" fontId="71" fillId="0" borderId="46" xfId="0" applyFont="1" applyFill="1" applyBorder="1" applyAlignment="1">
      <alignment horizontal="center" vertical="center" wrapText="1"/>
    </xf>
    <xf numFmtId="0" fontId="71" fillId="0" borderId="35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190" fontId="73" fillId="33" borderId="41" xfId="0" applyNumberFormat="1" applyFont="1" applyFill="1" applyBorder="1" applyAlignment="1">
      <alignment horizontal="center" vertical="center" wrapText="1"/>
    </xf>
    <xf numFmtId="190" fontId="74" fillId="33" borderId="15" xfId="0" applyNumberFormat="1" applyFont="1" applyFill="1" applyBorder="1" applyAlignment="1">
      <alignment horizontal="center" vertical="center" wrapText="1"/>
    </xf>
    <xf numFmtId="190" fontId="73" fillId="33" borderId="15" xfId="0" applyNumberFormat="1" applyFont="1" applyFill="1" applyBorder="1" applyAlignment="1">
      <alignment horizontal="center" vertical="center" wrapText="1"/>
    </xf>
    <xf numFmtId="190" fontId="74" fillId="0" borderId="60" xfId="0" applyNumberFormat="1" applyFont="1" applyFill="1" applyBorder="1" applyAlignment="1">
      <alignment horizontal="center" vertical="center" wrapText="1"/>
    </xf>
    <xf numFmtId="190" fontId="73" fillId="0" borderId="60" xfId="0" applyNumberFormat="1" applyFont="1" applyFill="1" applyBorder="1" applyAlignment="1">
      <alignment horizontal="center" vertical="center" wrapText="1"/>
    </xf>
    <xf numFmtId="190" fontId="73" fillId="0" borderId="62" xfId="0" applyNumberFormat="1" applyFont="1" applyFill="1" applyBorder="1" applyAlignment="1">
      <alignment horizontal="center" vertical="center" wrapText="1"/>
    </xf>
    <xf numFmtId="190" fontId="73" fillId="33" borderId="16" xfId="0" applyNumberFormat="1" applyFont="1" applyFill="1" applyBorder="1" applyAlignment="1">
      <alignment horizontal="center" vertical="center" wrapText="1"/>
    </xf>
    <xf numFmtId="190" fontId="74" fillId="0" borderId="16" xfId="0" applyNumberFormat="1" applyFont="1" applyFill="1" applyBorder="1" applyAlignment="1">
      <alignment horizontal="center" vertical="center" wrapText="1"/>
    </xf>
    <xf numFmtId="190" fontId="74" fillId="0" borderId="45" xfId="0" applyNumberFormat="1" applyFont="1" applyFill="1" applyBorder="1" applyAlignment="1">
      <alignment horizontal="center" vertical="center" wrapText="1"/>
    </xf>
    <xf numFmtId="49" fontId="7" fillId="39" borderId="20" xfId="0" applyNumberFormat="1" applyFont="1" applyFill="1" applyBorder="1" applyAlignment="1">
      <alignment vertical="center" wrapText="1"/>
    </xf>
    <xf numFmtId="49" fontId="7" fillId="39" borderId="20" xfId="0" applyNumberFormat="1" applyFont="1" applyFill="1" applyBorder="1" applyAlignment="1">
      <alignment horizontal="center" vertical="center" wrapText="1"/>
    </xf>
    <xf numFmtId="0" fontId="11" fillId="39" borderId="24" xfId="0" applyNumberFormat="1" applyFont="1" applyFill="1" applyBorder="1" applyAlignment="1" applyProtection="1">
      <alignment horizontal="center" vertical="center"/>
      <protection/>
    </xf>
    <xf numFmtId="0" fontId="11" fillId="39" borderId="20" xfId="0" applyNumberFormat="1" applyFont="1" applyFill="1" applyBorder="1" applyAlignment="1" applyProtection="1">
      <alignment horizontal="center" vertical="center"/>
      <protection/>
    </xf>
    <xf numFmtId="49" fontId="2" fillId="39" borderId="22" xfId="0" applyNumberFormat="1" applyFont="1" applyFill="1" applyBorder="1" applyAlignment="1">
      <alignment horizontal="right" vertical="center" wrapText="1"/>
    </xf>
    <xf numFmtId="49" fontId="7" fillId="39" borderId="23" xfId="0" applyNumberFormat="1" applyFont="1" applyFill="1" applyBorder="1" applyAlignment="1">
      <alignment horizontal="center" vertical="center" wrapText="1"/>
    </xf>
    <xf numFmtId="0" fontId="11" fillId="39" borderId="10" xfId="0" applyNumberFormat="1" applyFont="1" applyFill="1" applyBorder="1" applyAlignment="1" applyProtection="1">
      <alignment horizontal="center" vertical="center"/>
      <protection/>
    </xf>
    <xf numFmtId="0" fontId="11" fillId="39" borderId="22" xfId="0" applyNumberFormat="1" applyFont="1" applyFill="1" applyBorder="1" applyAlignment="1" applyProtection="1">
      <alignment horizontal="center" vertical="center"/>
      <protection/>
    </xf>
    <xf numFmtId="190" fontId="2" fillId="39" borderId="42" xfId="0" applyNumberFormat="1" applyFont="1" applyFill="1" applyBorder="1" applyAlignment="1">
      <alignment horizontal="center" vertical="center" wrapText="1"/>
    </xf>
    <xf numFmtId="49" fontId="7" fillId="39" borderId="18" xfId="0" applyNumberFormat="1" applyFont="1" applyFill="1" applyBorder="1" applyAlignment="1">
      <alignment horizontal="center" vertical="center" wrapText="1"/>
    </xf>
    <xf numFmtId="0" fontId="11" fillId="39" borderId="19" xfId="0" applyNumberFormat="1" applyFont="1" applyFill="1" applyBorder="1" applyAlignment="1" applyProtection="1">
      <alignment horizontal="center" vertical="center"/>
      <protection/>
    </xf>
    <xf numFmtId="0" fontId="11" fillId="39" borderId="18" xfId="0" applyNumberFormat="1" applyFont="1" applyFill="1" applyBorder="1" applyAlignment="1" applyProtection="1">
      <alignment horizontal="center" vertical="center"/>
      <protection/>
    </xf>
    <xf numFmtId="190" fontId="7" fillId="39" borderId="15" xfId="0" applyNumberFormat="1" applyFont="1" applyFill="1" applyBorder="1" applyAlignment="1">
      <alignment horizontal="center" vertical="center" wrapText="1"/>
    </xf>
    <xf numFmtId="49" fontId="7" fillId="39" borderId="17" xfId="0" applyNumberFormat="1" applyFont="1" applyFill="1" applyBorder="1" applyAlignment="1">
      <alignment vertical="center" wrapText="1"/>
    </xf>
    <xf numFmtId="0" fontId="7" fillId="39" borderId="19" xfId="0" applyNumberFormat="1" applyFont="1" applyFill="1" applyBorder="1" applyAlignment="1" applyProtection="1">
      <alignment horizontal="center" vertical="center"/>
      <protection/>
    </xf>
    <xf numFmtId="0" fontId="7" fillId="39" borderId="18" xfId="0" applyNumberFormat="1" applyFont="1" applyFill="1" applyBorder="1" applyAlignment="1" applyProtection="1">
      <alignment horizontal="center" vertical="center"/>
      <protection/>
    </xf>
    <xf numFmtId="49" fontId="7" fillId="39" borderId="20" xfId="0" applyNumberFormat="1" applyFont="1" applyFill="1" applyBorder="1" applyAlignment="1">
      <alignment horizontal="center" vertical="center"/>
    </xf>
    <xf numFmtId="0" fontId="7" fillId="39" borderId="24" xfId="0" applyNumberFormat="1" applyFont="1" applyFill="1" applyBorder="1" applyAlignment="1" applyProtection="1">
      <alignment horizontal="center" vertical="center"/>
      <protection/>
    </xf>
    <xf numFmtId="0" fontId="7" fillId="39" borderId="20" xfId="0" applyNumberFormat="1" applyFont="1" applyFill="1" applyBorder="1" applyAlignment="1" applyProtection="1">
      <alignment horizontal="center" vertical="center"/>
      <protection/>
    </xf>
    <xf numFmtId="0" fontId="7" fillId="39" borderId="18" xfId="0" applyNumberFormat="1" applyFont="1" applyFill="1" applyBorder="1" applyAlignment="1">
      <alignment horizontal="center" vertical="center"/>
    </xf>
    <xf numFmtId="49" fontId="7" fillId="39" borderId="18" xfId="0" applyNumberFormat="1" applyFont="1" applyFill="1" applyBorder="1" applyAlignment="1">
      <alignment horizontal="center" vertical="center"/>
    </xf>
    <xf numFmtId="49" fontId="7" fillId="39" borderId="17" xfId="0" applyNumberFormat="1" applyFont="1" applyFill="1" applyBorder="1" applyAlignment="1">
      <alignment horizontal="center" vertical="center" wrapText="1"/>
    </xf>
    <xf numFmtId="190" fontId="74" fillId="0" borderId="14" xfId="0" applyNumberFormat="1" applyFont="1" applyFill="1" applyBorder="1" applyAlignment="1">
      <alignment horizontal="center" vertical="center" wrapText="1"/>
    </xf>
    <xf numFmtId="49" fontId="14" fillId="39" borderId="63" xfId="0" applyNumberFormat="1" applyFont="1" applyFill="1" applyBorder="1" applyAlignment="1">
      <alignment vertical="center" wrapText="1"/>
    </xf>
    <xf numFmtId="190" fontId="73" fillId="33" borderId="44" xfId="0" applyNumberFormat="1" applyFont="1" applyFill="1" applyBorder="1" applyAlignment="1">
      <alignment horizontal="center" vertical="center" wrapText="1"/>
    </xf>
    <xf numFmtId="49" fontId="7" fillId="39" borderId="28" xfId="0" applyNumberFormat="1" applyFont="1" applyFill="1" applyBorder="1" applyAlignment="1">
      <alignment horizontal="center" vertical="center" wrapText="1"/>
    </xf>
    <xf numFmtId="49" fontId="7" fillId="39" borderId="19" xfId="0" applyNumberFormat="1" applyFont="1" applyFill="1" applyBorder="1" applyAlignment="1">
      <alignment horizontal="center" vertical="center"/>
    </xf>
    <xf numFmtId="190" fontId="7" fillId="39" borderId="14" xfId="0" applyNumberFormat="1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1" fontId="7" fillId="39" borderId="18" xfId="0" applyNumberFormat="1" applyFont="1" applyFill="1" applyBorder="1" applyAlignment="1">
      <alignment horizontal="center" vertical="center"/>
    </xf>
    <xf numFmtId="0" fontId="7" fillId="39" borderId="18" xfId="0" applyFont="1" applyFill="1" applyBorder="1" applyAlignment="1">
      <alignment horizontal="center" vertical="center" wrapText="1"/>
    </xf>
    <xf numFmtId="1" fontId="7" fillId="39" borderId="18" xfId="0" applyNumberFormat="1" applyFont="1" applyFill="1" applyBorder="1" applyAlignment="1" applyProtection="1">
      <alignment horizontal="center" vertical="center"/>
      <protection/>
    </xf>
    <xf numFmtId="49" fontId="7" fillId="39" borderId="18" xfId="0" applyNumberFormat="1" applyFont="1" applyFill="1" applyBorder="1" applyAlignment="1" applyProtection="1">
      <alignment horizontal="center" vertical="center"/>
      <protection/>
    </xf>
    <xf numFmtId="49" fontId="7" fillId="39" borderId="18" xfId="0" applyNumberFormat="1" applyFont="1" applyFill="1" applyBorder="1" applyAlignment="1" applyProtection="1">
      <alignment vertical="center"/>
      <protection/>
    </xf>
    <xf numFmtId="49" fontId="7" fillId="39" borderId="12" xfId="0" applyNumberFormat="1" applyFont="1" applyFill="1" applyBorder="1" applyAlignment="1" applyProtection="1">
      <alignment vertical="center"/>
      <protection/>
    </xf>
    <xf numFmtId="1" fontId="16" fillId="39" borderId="0" xfId="0" applyNumberFormat="1" applyFont="1" applyFill="1" applyBorder="1" applyAlignment="1" applyProtection="1">
      <alignment vertical="center"/>
      <protection/>
    </xf>
    <xf numFmtId="188" fontId="2" fillId="39" borderId="0" xfId="0" applyNumberFormat="1" applyFont="1" applyFill="1" applyBorder="1" applyAlignment="1" applyProtection="1">
      <alignment vertical="center"/>
      <protection/>
    </xf>
    <xf numFmtId="49" fontId="7" fillId="39" borderId="0" xfId="0" applyNumberFormat="1" applyFont="1" applyFill="1" applyBorder="1" applyAlignment="1">
      <alignment horizontal="center" vertical="center" wrapText="1"/>
    </xf>
    <xf numFmtId="49" fontId="7" fillId="39" borderId="0" xfId="0" applyNumberFormat="1" applyFont="1" applyFill="1" applyBorder="1" applyAlignment="1" applyProtection="1">
      <alignment horizontal="center" vertical="center"/>
      <protection/>
    </xf>
    <xf numFmtId="49" fontId="7" fillId="39" borderId="0" xfId="0" applyNumberFormat="1" applyFont="1" applyFill="1" applyBorder="1" applyAlignment="1" applyProtection="1">
      <alignment vertical="center"/>
      <protection/>
    </xf>
    <xf numFmtId="190" fontId="73" fillId="33" borderId="42" xfId="0" applyNumberFormat="1" applyFont="1" applyFill="1" applyBorder="1" applyAlignment="1">
      <alignment horizontal="center" vertical="center" wrapText="1"/>
    </xf>
    <xf numFmtId="190" fontId="75" fillId="33" borderId="41" xfId="0" applyNumberFormat="1" applyFont="1" applyFill="1" applyBorder="1" applyAlignment="1">
      <alignment horizontal="center" vertical="center" wrapText="1"/>
    </xf>
    <xf numFmtId="190" fontId="75" fillId="33" borderId="42" xfId="0" applyNumberFormat="1" applyFont="1" applyFill="1" applyBorder="1" applyAlignment="1">
      <alignment horizontal="center" vertical="center" wrapText="1"/>
    </xf>
    <xf numFmtId="49" fontId="7" fillId="39" borderId="19" xfId="0" applyNumberFormat="1" applyFont="1" applyFill="1" applyBorder="1" applyAlignment="1" applyProtection="1">
      <alignment vertical="center"/>
      <protection/>
    </xf>
    <xf numFmtId="190" fontId="7" fillId="39" borderId="0" xfId="0" applyNumberFormat="1" applyFont="1" applyFill="1" applyBorder="1" applyAlignment="1" applyProtection="1">
      <alignment horizontal="center" vertical="center"/>
      <protection/>
    </xf>
    <xf numFmtId="190" fontId="74" fillId="33" borderId="42" xfId="0" applyNumberFormat="1" applyFont="1" applyFill="1" applyBorder="1" applyAlignment="1">
      <alignment horizontal="center" vertical="center" wrapText="1"/>
    </xf>
    <xf numFmtId="190" fontId="75" fillId="33" borderId="22" xfId="0" applyNumberFormat="1" applyFont="1" applyFill="1" applyBorder="1" applyAlignment="1">
      <alignment horizontal="center" vertical="center" wrapText="1"/>
    </xf>
    <xf numFmtId="190" fontId="74" fillId="33" borderId="29" xfId="0" applyNumberFormat="1" applyFont="1" applyFill="1" applyBorder="1" applyAlignment="1">
      <alignment horizontal="center" vertical="center" wrapText="1"/>
    </xf>
    <xf numFmtId="190" fontId="74" fillId="4" borderId="13" xfId="0" applyNumberFormat="1" applyFont="1" applyFill="1" applyBorder="1" applyAlignment="1">
      <alignment horizontal="center" vertical="center" wrapText="1"/>
    </xf>
    <xf numFmtId="190" fontId="75" fillId="33" borderId="44" xfId="0" applyNumberFormat="1" applyFont="1" applyFill="1" applyBorder="1" applyAlignment="1">
      <alignment horizontal="center" vertical="center" wrapText="1"/>
    </xf>
    <xf numFmtId="0" fontId="74" fillId="4" borderId="13" xfId="0" applyFont="1" applyFill="1" applyBorder="1" applyAlignment="1">
      <alignment horizontal="center" vertical="center" wrapText="1"/>
    </xf>
    <xf numFmtId="0" fontId="2" fillId="39" borderId="18" xfId="0" applyNumberFormat="1" applyFont="1" applyFill="1" applyBorder="1" applyAlignment="1">
      <alignment horizontal="center" vertical="center"/>
    </xf>
    <xf numFmtId="0" fontId="1" fillId="33" borderId="18" xfId="0" applyNumberFormat="1" applyFont="1" applyFill="1" applyBorder="1" applyAlignment="1">
      <alignment horizontal="center" vertical="center"/>
    </xf>
    <xf numFmtId="0" fontId="7" fillId="39" borderId="18" xfId="0" applyNumberFormat="1" applyFont="1" applyFill="1" applyBorder="1" applyAlignment="1">
      <alignment horizontal="center" vertical="center" wrapText="1"/>
    </xf>
    <xf numFmtId="0" fontId="7" fillId="39" borderId="19" xfId="0" applyNumberFormat="1" applyFont="1" applyFill="1" applyBorder="1" applyAlignment="1">
      <alignment horizontal="center" vertical="center" wrapText="1"/>
    </xf>
    <xf numFmtId="0" fontId="2" fillId="39" borderId="93" xfId="0" applyNumberFormat="1" applyFont="1" applyFill="1" applyBorder="1" applyAlignment="1">
      <alignment horizontal="center" vertical="center"/>
    </xf>
    <xf numFmtId="0" fontId="2" fillId="39" borderId="95" xfId="0" applyNumberFormat="1" applyFont="1" applyFill="1" applyBorder="1" applyAlignment="1">
      <alignment horizontal="center" vertical="center"/>
    </xf>
    <xf numFmtId="0" fontId="7" fillId="33" borderId="26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vertical="center" wrapText="1"/>
    </xf>
    <xf numFmtId="190" fontId="76" fillId="33" borderId="41" xfId="0" applyNumberFormat="1" applyFont="1" applyFill="1" applyBorder="1" applyAlignment="1">
      <alignment horizontal="center" vertical="center" wrapText="1"/>
    </xf>
    <xf numFmtId="190" fontId="76" fillId="33" borderId="45" xfId="0" applyNumberFormat="1" applyFont="1" applyFill="1" applyBorder="1" applyAlignment="1">
      <alignment horizontal="center" vertical="center" wrapText="1"/>
    </xf>
    <xf numFmtId="190" fontId="77" fillId="0" borderId="20" xfId="0" applyNumberFormat="1" applyFont="1" applyFill="1" applyBorder="1" applyAlignment="1">
      <alignment horizontal="center" vertical="center" wrapText="1"/>
    </xf>
    <xf numFmtId="190" fontId="77" fillId="0" borderId="16" xfId="0" applyNumberFormat="1" applyFont="1" applyFill="1" applyBorder="1" applyAlignment="1">
      <alignment horizontal="center" vertical="center" wrapText="1"/>
    </xf>
    <xf numFmtId="190" fontId="77" fillId="0" borderId="45" xfId="0" applyNumberFormat="1" applyFont="1" applyFill="1" applyBorder="1" applyAlignment="1">
      <alignment horizontal="center" vertical="center" wrapText="1"/>
    </xf>
    <xf numFmtId="190" fontId="76" fillId="39" borderId="41" xfId="0" applyNumberFormat="1" applyFont="1" applyFill="1" applyBorder="1" applyAlignment="1">
      <alignment horizontal="center" vertical="center" wrapText="1"/>
    </xf>
    <xf numFmtId="190" fontId="77" fillId="33" borderId="42" xfId="0" applyNumberFormat="1" applyFont="1" applyFill="1" applyBorder="1" applyAlignment="1">
      <alignment horizontal="center" vertical="center" wrapText="1"/>
    </xf>
    <xf numFmtId="190" fontId="76" fillId="33" borderId="13" xfId="0" applyNumberFormat="1" applyFont="1" applyFill="1" applyBorder="1" applyAlignment="1">
      <alignment horizontal="center" vertical="center" wrapText="1"/>
    </xf>
    <xf numFmtId="49" fontId="2" fillId="39" borderId="36" xfId="0" applyNumberFormat="1" applyFont="1" applyFill="1" applyBorder="1" applyAlignment="1">
      <alignment horizontal="right" vertical="center" wrapText="1"/>
    </xf>
    <xf numFmtId="0" fontId="7" fillId="39" borderId="26" xfId="0" applyNumberFormat="1" applyFont="1" applyFill="1" applyBorder="1" applyAlignment="1">
      <alignment horizontal="center" vertical="center" wrapText="1"/>
    </xf>
    <xf numFmtId="49" fontId="7" fillId="39" borderId="26" xfId="0" applyNumberFormat="1" applyFont="1" applyFill="1" applyBorder="1" applyAlignment="1">
      <alignment horizontal="center" vertical="center" wrapText="1"/>
    </xf>
    <xf numFmtId="0" fontId="11" fillId="39" borderId="40" xfId="0" applyNumberFormat="1" applyFont="1" applyFill="1" applyBorder="1" applyAlignment="1" applyProtection="1">
      <alignment horizontal="center" vertical="center"/>
      <protection/>
    </xf>
    <xf numFmtId="0" fontId="11" fillId="39" borderId="26" xfId="0" applyNumberFormat="1" applyFont="1" applyFill="1" applyBorder="1" applyAlignment="1" applyProtection="1">
      <alignment horizontal="center" vertical="center"/>
      <protection/>
    </xf>
    <xf numFmtId="49" fontId="7" fillId="39" borderId="16" xfId="0" applyNumberFormat="1" applyFont="1" applyFill="1" applyBorder="1" applyAlignment="1">
      <alignment horizontal="center" vertical="center" wrapText="1"/>
    </xf>
    <xf numFmtId="0" fontId="11" fillId="39" borderId="16" xfId="0" applyNumberFormat="1" applyFont="1" applyFill="1" applyBorder="1" applyAlignment="1" applyProtection="1">
      <alignment horizontal="center" vertical="center"/>
      <protection/>
    </xf>
    <xf numFmtId="190" fontId="2" fillId="39" borderId="0" xfId="0" applyNumberFormat="1" applyFont="1" applyFill="1" applyBorder="1" applyAlignment="1">
      <alignment horizontal="center" vertical="center" wrapText="1"/>
    </xf>
    <xf numFmtId="0" fontId="7" fillId="39" borderId="16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 applyProtection="1">
      <alignment vertical="center"/>
      <protection/>
    </xf>
    <xf numFmtId="0" fontId="7" fillId="31" borderId="16" xfId="0" applyNumberFormat="1" applyFont="1" applyFill="1" applyBorder="1" applyAlignment="1" applyProtection="1">
      <alignment vertical="center"/>
      <protection/>
    </xf>
    <xf numFmtId="190" fontId="2" fillId="39" borderId="28" xfId="0" applyNumberFormat="1" applyFont="1" applyFill="1" applyBorder="1" applyAlignment="1">
      <alignment horizontal="center" vertical="center" wrapText="1"/>
    </xf>
    <xf numFmtId="190" fontId="7" fillId="39" borderId="105" xfId="0" applyNumberFormat="1" applyFont="1" applyFill="1" applyBorder="1" applyAlignment="1">
      <alignment horizontal="center" vertical="center" wrapText="1"/>
    </xf>
    <xf numFmtId="1" fontId="2" fillId="4" borderId="43" xfId="0" applyNumberFormat="1" applyFont="1" applyFill="1" applyBorder="1" applyAlignment="1">
      <alignment horizontal="center" vertical="center"/>
    </xf>
    <xf numFmtId="49" fontId="7" fillId="39" borderId="23" xfId="0" applyNumberFormat="1" applyFont="1" applyFill="1" applyBorder="1" applyAlignment="1">
      <alignment horizontal="center" vertical="center"/>
    </xf>
    <xf numFmtId="0" fontId="7" fillId="39" borderId="10" xfId="0" applyNumberFormat="1" applyFont="1" applyFill="1" applyBorder="1" applyAlignment="1" applyProtection="1">
      <alignment horizontal="center" vertical="center"/>
      <protection/>
    </xf>
    <xf numFmtId="0" fontId="7" fillId="39" borderId="23" xfId="0" applyNumberFormat="1" applyFont="1" applyFill="1" applyBorder="1" applyAlignment="1" applyProtection="1">
      <alignment horizontal="center" vertical="center"/>
      <protection/>
    </xf>
    <xf numFmtId="49" fontId="7" fillId="39" borderId="36" xfId="0" applyNumberFormat="1" applyFont="1" applyFill="1" applyBorder="1" applyAlignment="1">
      <alignment horizontal="center" vertical="center" wrapText="1"/>
    </xf>
    <xf numFmtId="49" fontId="2" fillId="39" borderId="16" xfId="0" applyNumberFormat="1" applyFont="1" applyFill="1" applyBorder="1" applyAlignment="1">
      <alignment horizontal="right" vertical="center" wrapText="1"/>
    </xf>
    <xf numFmtId="49" fontId="7" fillId="39" borderId="16" xfId="0" applyNumberFormat="1" applyFont="1" applyFill="1" applyBorder="1" applyAlignment="1">
      <alignment vertical="center" wrapText="1"/>
    </xf>
    <xf numFmtId="190" fontId="76" fillId="39" borderId="42" xfId="0" applyNumberFormat="1" applyFont="1" applyFill="1" applyBorder="1" applyAlignment="1">
      <alignment horizontal="center" vertical="center" wrapText="1"/>
    </xf>
    <xf numFmtId="190" fontId="77" fillId="39" borderId="15" xfId="0" applyNumberFormat="1" applyFont="1" applyFill="1" applyBorder="1" applyAlignment="1">
      <alignment horizontal="center" vertical="center" wrapText="1"/>
    </xf>
    <xf numFmtId="0" fontId="76" fillId="33" borderId="15" xfId="0" applyFont="1" applyFill="1" applyBorder="1" applyAlignment="1">
      <alignment horizontal="center" vertical="center" wrapText="1"/>
    </xf>
    <xf numFmtId="190" fontId="78" fillId="33" borderId="42" xfId="0" applyNumberFormat="1" applyFont="1" applyFill="1" applyBorder="1" applyAlignment="1">
      <alignment horizontal="center" vertical="center" wrapText="1"/>
    </xf>
    <xf numFmtId="190" fontId="77" fillId="33" borderId="15" xfId="0" applyNumberFormat="1" applyFont="1" applyFill="1" applyBorder="1" applyAlignment="1">
      <alignment horizontal="center" vertical="center" wrapText="1"/>
    </xf>
    <xf numFmtId="190" fontId="76" fillId="39" borderId="97" xfId="0" applyNumberFormat="1" applyFont="1" applyFill="1" applyBorder="1" applyAlignment="1" applyProtection="1">
      <alignment horizontal="center" vertical="center"/>
      <protection/>
    </xf>
    <xf numFmtId="190" fontId="76" fillId="39" borderId="101" xfId="0" applyNumberFormat="1" applyFont="1" applyFill="1" applyBorder="1" applyAlignment="1" applyProtection="1">
      <alignment horizontal="center" vertical="center"/>
      <protection/>
    </xf>
    <xf numFmtId="190" fontId="77" fillId="0" borderId="14" xfId="0" applyNumberFormat="1" applyFont="1" applyFill="1" applyBorder="1" applyAlignment="1">
      <alignment horizontal="center" vertical="center" wrapText="1"/>
    </xf>
    <xf numFmtId="49" fontId="7" fillId="2" borderId="18" xfId="0" applyNumberFormat="1" applyFont="1" applyFill="1" applyBorder="1" applyAlignment="1">
      <alignment horizontal="center" vertical="center" wrapText="1"/>
    </xf>
    <xf numFmtId="190" fontId="76" fillId="33" borderId="44" xfId="0" applyNumberFormat="1" applyFont="1" applyFill="1" applyBorder="1" applyAlignment="1">
      <alignment horizontal="center" vertical="center" wrapText="1"/>
    </xf>
    <xf numFmtId="0" fontId="7" fillId="33" borderId="29" xfId="0" applyNumberFormat="1" applyFont="1" applyFill="1" applyBorder="1" applyAlignment="1">
      <alignment horizontal="center" vertical="center" wrapText="1"/>
    </xf>
    <xf numFmtId="188" fontId="7" fillId="33" borderId="65" xfId="0" applyNumberFormat="1" applyFont="1" applyFill="1" applyBorder="1" applyAlignment="1" applyProtection="1">
      <alignment horizontal="center" vertical="center"/>
      <protection/>
    </xf>
    <xf numFmtId="188" fontId="7" fillId="33" borderId="29" xfId="0" applyNumberFormat="1" applyFont="1" applyFill="1" applyBorder="1" applyAlignment="1" applyProtection="1">
      <alignment horizontal="center" vertical="center"/>
      <protection/>
    </xf>
    <xf numFmtId="190" fontId="77" fillId="33" borderId="92" xfId="0" applyNumberFormat="1" applyFont="1" applyFill="1" applyBorder="1" applyAlignment="1">
      <alignment horizontal="center" vertical="center" wrapText="1"/>
    </xf>
    <xf numFmtId="0" fontId="7" fillId="39" borderId="26" xfId="0" applyNumberFormat="1" applyFont="1" applyFill="1" applyBorder="1" applyAlignment="1">
      <alignment horizontal="center" vertical="center"/>
    </xf>
    <xf numFmtId="49" fontId="7" fillId="39" borderId="26" xfId="0" applyNumberFormat="1" applyFont="1" applyFill="1" applyBorder="1" applyAlignment="1">
      <alignment horizontal="center" vertical="center"/>
    </xf>
    <xf numFmtId="49" fontId="7" fillId="39" borderId="40" xfId="0" applyNumberFormat="1" applyFont="1" applyFill="1" applyBorder="1" applyAlignment="1">
      <alignment horizontal="center" vertical="center"/>
    </xf>
    <xf numFmtId="0" fontId="7" fillId="39" borderId="40" xfId="0" applyNumberFormat="1" applyFont="1" applyFill="1" applyBorder="1" applyAlignment="1" applyProtection="1">
      <alignment horizontal="center" vertical="center"/>
      <protection/>
    </xf>
    <xf numFmtId="190" fontId="7" fillId="39" borderId="37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188" fontId="7" fillId="33" borderId="16" xfId="0" applyNumberFormat="1" applyFont="1" applyFill="1" applyBorder="1" applyAlignment="1" applyProtection="1">
      <alignment horizontal="center" vertical="center"/>
      <protection/>
    </xf>
    <xf numFmtId="190" fontId="77" fillId="33" borderId="16" xfId="0" applyNumberFormat="1" applyFont="1" applyFill="1" applyBorder="1" applyAlignment="1">
      <alignment horizontal="center" vertical="center" wrapText="1"/>
    </xf>
    <xf numFmtId="190" fontId="76" fillId="33" borderId="42" xfId="0" applyNumberFormat="1" applyFont="1" applyFill="1" applyBorder="1" applyAlignment="1">
      <alignment horizontal="center" vertical="center" wrapText="1"/>
    </xf>
    <xf numFmtId="190" fontId="76" fillId="33" borderId="15" xfId="0" applyNumberFormat="1" applyFont="1" applyFill="1" applyBorder="1" applyAlignment="1">
      <alignment horizontal="center" vertical="center" wrapText="1"/>
    </xf>
    <xf numFmtId="190" fontId="79" fillId="33" borderId="41" xfId="0" applyNumberFormat="1" applyFont="1" applyFill="1" applyBorder="1" applyAlignment="1">
      <alignment horizontal="center" vertical="center" wrapText="1"/>
    </xf>
    <xf numFmtId="190" fontId="79" fillId="33" borderId="42" xfId="0" applyNumberFormat="1" applyFont="1" applyFill="1" applyBorder="1" applyAlignment="1">
      <alignment horizontal="center" vertical="center" wrapText="1"/>
    </xf>
    <xf numFmtId="190" fontId="79" fillId="33" borderId="22" xfId="0" applyNumberFormat="1" applyFont="1" applyFill="1" applyBorder="1" applyAlignment="1">
      <alignment horizontal="center" vertical="center" wrapText="1"/>
    </xf>
    <xf numFmtId="190" fontId="77" fillId="33" borderId="29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190" fontId="77" fillId="4" borderId="13" xfId="0" applyNumberFormat="1" applyFont="1" applyFill="1" applyBorder="1" applyAlignment="1">
      <alignment horizontal="center" vertical="center" wrapText="1"/>
    </xf>
    <xf numFmtId="190" fontId="79" fillId="33" borderId="44" xfId="0" applyNumberFormat="1" applyFont="1" applyFill="1" applyBorder="1" applyAlignment="1">
      <alignment horizontal="center" vertical="center" wrapText="1"/>
    </xf>
    <xf numFmtId="0" fontId="77" fillId="4" borderId="13" xfId="0" applyFont="1" applyFill="1" applyBorder="1" applyAlignment="1">
      <alignment horizontal="center" vertical="center" wrapText="1"/>
    </xf>
    <xf numFmtId="188" fontId="10" fillId="39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vertical="center"/>
      <protection/>
    </xf>
    <xf numFmtId="0" fontId="2" fillId="31" borderId="18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1" borderId="19" xfId="0" applyNumberFormat="1" applyFont="1" applyFill="1" applyBorder="1" applyAlignment="1" applyProtection="1">
      <alignment horizontal="center" vertical="center"/>
      <protection/>
    </xf>
    <xf numFmtId="0" fontId="2" fillId="33" borderId="12" xfId="0" applyNumberFormat="1" applyFont="1" applyFill="1" applyBorder="1" applyAlignment="1" applyProtection="1">
      <alignment horizontal="center" vertical="center"/>
      <protection/>
    </xf>
    <xf numFmtId="0" fontId="7" fillId="31" borderId="26" xfId="0" applyNumberFormat="1" applyFont="1" applyFill="1" applyBorder="1" applyAlignment="1">
      <alignment horizontal="center" vertical="center" wrapText="1"/>
    </xf>
    <xf numFmtId="0" fontId="2" fillId="31" borderId="26" xfId="0" applyNumberFormat="1" applyFont="1" applyFill="1" applyBorder="1" applyAlignment="1" applyProtection="1">
      <alignment horizontal="center" vertical="center"/>
      <protection/>
    </xf>
    <xf numFmtId="0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33" borderId="26" xfId="0" applyNumberFormat="1" applyFont="1" applyFill="1" applyBorder="1" applyAlignment="1" applyProtection="1">
      <alignment vertical="center"/>
      <protection/>
    </xf>
    <xf numFmtId="0" fontId="7" fillId="31" borderId="40" xfId="0" applyNumberFormat="1" applyFont="1" applyFill="1" applyBorder="1" applyAlignment="1" applyProtection="1">
      <alignment vertical="center"/>
      <protection/>
    </xf>
    <xf numFmtId="0" fontId="7" fillId="33" borderId="47" xfId="0" applyNumberFormat="1" applyFont="1" applyFill="1" applyBorder="1" applyAlignment="1" applyProtection="1">
      <alignment vertical="center"/>
      <protection/>
    </xf>
    <xf numFmtId="0" fontId="7" fillId="31" borderId="18" xfId="0" applyNumberFormat="1" applyFont="1" applyFill="1" applyBorder="1" applyAlignment="1" applyProtection="1">
      <alignment vertical="center"/>
      <protection/>
    </xf>
    <xf numFmtId="0" fontId="7" fillId="33" borderId="18" xfId="0" applyNumberFormat="1" applyFont="1" applyFill="1" applyBorder="1" applyAlignment="1" applyProtection="1">
      <alignment vertical="center"/>
      <protection/>
    </xf>
    <xf numFmtId="0" fontId="7" fillId="31" borderId="19" xfId="0" applyNumberFormat="1" applyFont="1" applyFill="1" applyBorder="1" applyAlignment="1" applyProtection="1">
      <alignment vertical="center"/>
      <protection/>
    </xf>
    <xf numFmtId="0" fontId="7" fillId="33" borderId="12" xfId="0" applyNumberFormat="1" applyFont="1" applyFill="1" applyBorder="1" applyAlignment="1" applyProtection="1">
      <alignment vertical="center"/>
      <protection/>
    </xf>
    <xf numFmtId="1" fontId="7" fillId="7" borderId="22" xfId="0" applyNumberFormat="1" applyFont="1" applyFill="1" applyBorder="1" applyAlignment="1">
      <alignment horizontal="center" vertical="center" wrapText="1"/>
    </xf>
    <xf numFmtId="49" fontId="7" fillId="33" borderId="30" xfId="0" applyNumberFormat="1" applyFont="1" applyFill="1" applyBorder="1" applyAlignment="1">
      <alignment horizontal="center" vertical="center" wrapText="1"/>
    </xf>
    <xf numFmtId="49" fontId="7" fillId="33" borderId="106" xfId="0" applyNumberFormat="1" applyFont="1" applyFill="1" applyBorder="1" applyAlignment="1">
      <alignment horizontal="left" vertical="center" wrapText="1"/>
    </xf>
    <xf numFmtId="0" fontId="7" fillId="33" borderId="65" xfId="0" applyNumberFormat="1" applyFont="1" applyFill="1" applyBorder="1" applyAlignment="1" applyProtection="1">
      <alignment horizontal="center" vertical="center"/>
      <protection/>
    </xf>
    <xf numFmtId="0" fontId="7" fillId="33" borderId="29" xfId="0" applyNumberFormat="1" applyFont="1" applyFill="1" applyBorder="1" applyAlignment="1" applyProtection="1">
      <alignment horizontal="center" vertical="center"/>
      <protection/>
    </xf>
    <xf numFmtId="190" fontId="74" fillId="33" borderId="92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/>
    </xf>
    <xf numFmtId="49" fontId="11" fillId="31" borderId="29" xfId="0" applyNumberFormat="1" applyFont="1" applyFill="1" applyBorder="1" applyAlignment="1" applyProtection="1">
      <alignment horizontal="center" vertical="center"/>
      <protection/>
    </xf>
    <xf numFmtId="1" fontId="7" fillId="31" borderId="65" xfId="0" applyNumberFormat="1" applyFont="1" applyFill="1" applyBorder="1" applyAlignment="1" applyProtection="1">
      <alignment horizontal="center" vertical="center"/>
      <protection/>
    </xf>
    <xf numFmtId="49" fontId="2" fillId="33" borderId="31" xfId="0" applyNumberFormat="1" applyFont="1" applyFill="1" applyBorder="1" applyAlignment="1" applyProtection="1">
      <alignment vertical="center"/>
      <protection/>
    </xf>
    <xf numFmtId="49" fontId="7" fillId="33" borderId="16" xfId="0" applyNumberFormat="1" applyFont="1" applyFill="1" applyBorder="1" applyAlignment="1">
      <alignment horizontal="left" vertical="center" wrapText="1"/>
    </xf>
    <xf numFmtId="190" fontId="74" fillId="33" borderId="16" xfId="0" applyNumberFormat="1" applyFont="1" applyFill="1" applyBorder="1" applyAlignment="1">
      <alignment horizontal="center" vertical="center" wrapText="1"/>
    </xf>
    <xf numFmtId="49" fontId="11" fillId="31" borderId="16" xfId="0" applyNumberFormat="1" applyFont="1" applyFill="1" applyBorder="1" applyAlignment="1" applyProtection="1">
      <alignment horizontal="center" vertical="center"/>
      <protection/>
    </xf>
    <xf numFmtId="1" fontId="7" fillId="33" borderId="16" xfId="0" applyNumberFormat="1" applyFont="1" applyFill="1" applyBorder="1" applyAlignment="1" applyProtection="1">
      <alignment horizontal="center" vertical="center"/>
      <protection/>
    </xf>
    <xf numFmtId="1" fontId="7" fillId="31" borderId="16" xfId="0" applyNumberFormat="1" applyFont="1" applyFill="1" applyBorder="1" applyAlignment="1" applyProtection="1">
      <alignment horizontal="center" vertical="center"/>
      <protection/>
    </xf>
    <xf numFmtId="49" fontId="2" fillId="33" borderId="16" xfId="0" applyNumberFormat="1" applyFont="1" applyFill="1" applyBorder="1" applyAlignment="1" applyProtection="1">
      <alignment vertical="center"/>
      <protection/>
    </xf>
    <xf numFmtId="49" fontId="2" fillId="33" borderId="16" xfId="0" applyNumberFormat="1" applyFont="1" applyFill="1" applyBorder="1" applyAlignment="1">
      <alignment horizontal="left" vertical="center" wrapText="1"/>
    </xf>
    <xf numFmtId="222" fontId="2" fillId="0" borderId="0" xfId="0" applyNumberFormat="1" applyFont="1" applyFill="1" applyBorder="1" applyAlignment="1" applyProtection="1">
      <alignment vertical="center"/>
      <protection/>
    </xf>
    <xf numFmtId="222" fontId="10" fillId="0" borderId="0" xfId="0" applyNumberFormat="1" applyFont="1" applyFill="1" applyBorder="1" applyAlignment="1" applyProtection="1">
      <alignment vertical="center"/>
      <protection/>
    </xf>
    <xf numFmtId="222" fontId="10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33" borderId="0" xfId="0" applyNumberFormat="1" applyFont="1" applyFill="1" applyBorder="1" applyAlignment="1" applyProtection="1">
      <alignment vertical="center"/>
      <protection/>
    </xf>
    <xf numFmtId="49" fontId="7" fillId="31" borderId="0" xfId="0" applyNumberFormat="1" applyFont="1" applyFill="1" applyBorder="1" applyAlignment="1" applyProtection="1">
      <alignment vertical="center"/>
      <protection/>
    </xf>
    <xf numFmtId="1" fontId="7" fillId="33" borderId="0" xfId="0" applyNumberFormat="1" applyFont="1" applyFill="1" applyBorder="1" applyAlignment="1" applyProtection="1">
      <alignment horizontal="center" vertical="center"/>
      <protection/>
    </xf>
    <xf numFmtId="1" fontId="7" fillId="31" borderId="0" xfId="0" applyNumberFormat="1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vertical="center"/>
      <protection/>
    </xf>
    <xf numFmtId="190" fontId="7" fillId="33" borderId="24" xfId="0" applyNumberFormat="1" applyFont="1" applyFill="1" applyBorder="1" applyAlignment="1" applyProtection="1">
      <alignment horizontal="center" vertical="center"/>
      <protection/>
    </xf>
    <xf numFmtId="190" fontId="7" fillId="33" borderId="23" xfId="0" applyNumberFormat="1" applyFont="1" applyFill="1" applyBorder="1" applyAlignment="1">
      <alignment horizontal="center" vertical="center" wrapText="1"/>
    </xf>
    <xf numFmtId="190" fontId="7" fillId="33" borderId="10" xfId="0" applyNumberFormat="1" applyFont="1" applyFill="1" applyBorder="1" applyAlignment="1" applyProtection="1">
      <alignment horizontal="center" vertical="center"/>
      <protection/>
    </xf>
    <xf numFmtId="190" fontId="7" fillId="33" borderId="65" xfId="0" applyNumberFormat="1" applyFont="1" applyFill="1" applyBorder="1" applyAlignment="1" applyProtection="1">
      <alignment horizontal="center" vertical="center"/>
      <protection/>
    </xf>
    <xf numFmtId="190" fontId="7" fillId="33" borderId="16" xfId="0" applyNumberFormat="1" applyFont="1" applyFill="1" applyBorder="1" applyAlignment="1">
      <alignment horizontal="center" vertical="center" wrapText="1"/>
    </xf>
    <xf numFmtId="190" fontId="7" fillId="33" borderId="16" xfId="0" applyNumberFormat="1" applyFont="1" applyFill="1" applyBorder="1" applyAlignment="1" applyProtection="1">
      <alignment horizontal="center" vertical="center"/>
      <protection/>
    </xf>
    <xf numFmtId="190" fontId="7" fillId="39" borderId="26" xfId="0" applyNumberFormat="1" applyFont="1" applyFill="1" applyBorder="1" applyAlignment="1">
      <alignment horizontal="center" vertical="center"/>
    </xf>
    <xf numFmtId="190" fontId="7" fillId="39" borderId="40" xfId="0" applyNumberFormat="1" applyFont="1" applyFill="1" applyBorder="1" applyAlignment="1">
      <alignment horizontal="center" vertical="center"/>
    </xf>
    <xf numFmtId="190" fontId="7" fillId="33" borderId="20" xfId="0" applyNumberFormat="1" applyFont="1" applyFill="1" applyBorder="1" applyAlignment="1">
      <alignment horizontal="center" vertical="center"/>
    </xf>
    <xf numFmtId="190" fontId="7" fillId="33" borderId="23" xfId="0" applyNumberFormat="1" applyFont="1" applyFill="1" applyBorder="1" applyAlignment="1">
      <alignment horizontal="center" vertical="center"/>
    </xf>
    <xf numFmtId="190" fontId="7" fillId="33" borderId="18" xfId="0" applyNumberFormat="1" applyFont="1" applyFill="1" applyBorder="1" applyAlignment="1">
      <alignment horizontal="center" vertical="center"/>
    </xf>
    <xf numFmtId="190" fontId="7" fillId="33" borderId="19" xfId="0" applyNumberFormat="1" applyFont="1" applyFill="1" applyBorder="1" applyAlignment="1" applyProtection="1">
      <alignment horizontal="center" vertical="center"/>
      <protection/>
    </xf>
    <xf numFmtId="190" fontId="7" fillId="33" borderId="22" xfId="0" applyNumberFormat="1" applyFont="1" applyFill="1" applyBorder="1" applyAlignment="1">
      <alignment horizontal="center" vertical="center"/>
    </xf>
    <xf numFmtId="190" fontId="7" fillId="33" borderId="27" xfId="0" applyNumberFormat="1" applyFont="1" applyFill="1" applyBorder="1" applyAlignment="1" applyProtection="1">
      <alignment horizontal="center" vertical="center"/>
      <protection/>
    </xf>
    <xf numFmtId="190" fontId="7" fillId="33" borderId="19" xfId="0" applyNumberFormat="1" applyFont="1" applyFill="1" applyBorder="1" applyAlignment="1">
      <alignment horizontal="center" vertical="center"/>
    </xf>
    <xf numFmtId="190" fontId="7" fillId="39" borderId="18" xfId="0" applyNumberFormat="1" applyFont="1" applyFill="1" applyBorder="1" applyAlignment="1">
      <alignment horizontal="center" vertical="center"/>
    </xf>
    <xf numFmtId="190" fontId="7" fillId="39" borderId="19" xfId="0" applyNumberFormat="1" applyFont="1" applyFill="1" applyBorder="1" applyAlignment="1" applyProtection="1">
      <alignment horizontal="center" vertical="center"/>
      <protection/>
    </xf>
    <xf numFmtId="190" fontId="7" fillId="33" borderId="29" xfId="0" applyNumberFormat="1" applyFont="1" applyFill="1" applyBorder="1" applyAlignment="1">
      <alignment horizontal="center" vertical="center"/>
    </xf>
    <xf numFmtId="190" fontId="7" fillId="33" borderId="65" xfId="0" applyNumberFormat="1" applyFont="1" applyFill="1" applyBorder="1" applyAlignment="1">
      <alignment horizontal="center" vertical="center"/>
    </xf>
    <xf numFmtId="190" fontId="7" fillId="4" borderId="18" xfId="0" applyNumberFormat="1" applyFont="1" applyFill="1" applyBorder="1" applyAlignment="1">
      <alignment horizontal="center" vertical="center"/>
    </xf>
    <xf numFmtId="190" fontId="7" fillId="4" borderId="19" xfId="0" applyNumberFormat="1" applyFont="1" applyFill="1" applyBorder="1" applyAlignment="1" applyProtection="1">
      <alignment horizontal="center" vertical="center"/>
      <protection/>
    </xf>
    <xf numFmtId="190" fontId="7" fillId="33" borderId="24" xfId="0" applyNumberFormat="1" applyFont="1" applyFill="1" applyBorder="1" applyAlignment="1">
      <alignment horizontal="center" vertical="center"/>
    </xf>
    <xf numFmtId="190" fontId="7" fillId="33" borderId="10" xfId="0" applyNumberFormat="1" applyFont="1" applyFill="1" applyBorder="1" applyAlignment="1">
      <alignment horizontal="center" vertical="center" wrapText="1"/>
    </xf>
    <xf numFmtId="190" fontId="7" fillId="33" borderId="27" xfId="0" applyNumberFormat="1" applyFont="1" applyFill="1" applyBorder="1" applyAlignment="1">
      <alignment horizontal="center" vertical="center"/>
    </xf>
    <xf numFmtId="190" fontId="14" fillId="33" borderId="22" xfId="0" applyNumberFormat="1" applyFont="1" applyFill="1" applyBorder="1" applyAlignment="1">
      <alignment horizontal="center" vertical="center" wrapText="1"/>
    </xf>
    <xf numFmtId="190" fontId="14" fillId="33" borderId="27" xfId="0" applyNumberFormat="1" applyFont="1" applyFill="1" applyBorder="1" applyAlignment="1">
      <alignment horizontal="center" vertical="center" wrapText="1"/>
    </xf>
    <xf numFmtId="190" fontId="7" fillId="33" borderId="19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/>
    </xf>
    <xf numFmtId="1" fontId="7" fillId="2" borderId="25" xfId="0" applyNumberFormat="1" applyFont="1" applyFill="1" applyBorder="1" applyAlignment="1">
      <alignment horizontal="center" vertical="center" wrapText="1"/>
    </xf>
    <xf numFmtId="188" fontId="10" fillId="33" borderId="29" xfId="0" applyNumberFormat="1" applyFont="1" applyFill="1" applyBorder="1" applyAlignment="1" applyProtection="1">
      <alignment vertical="center"/>
      <protection/>
    </xf>
    <xf numFmtId="188" fontId="2" fillId="0" borderId="16" xfId="0" applyNumberFormat="1" applyFont="1" applyFill="1" applyBorder="1" applyAlignment="1" applyProtection="1">
      <alignment vertical="center"/>
      <protection/>
    </xf>
    <xf numFmtId="222" fontId="2" fillId="0" borderId="16" xfId="0" applyNumberFormat="1" applyFont="1" applyFill="1" applyBorder="1" applyAlignment="1" applyProtection="1">
      <alignment vertical="center"/>
      <protection/>
    </xf>
    <xf numFmtId="190" fontId="76" fillId="40" borderId="41" xfId="0" applyNumberFormat="1" applyFont="1" applyFill="1" applyBorder="1" applyAlignment="1">
      <alignment horizontal="center" vertical="center" wrapText="1"/>
    </xf>
    <xf numFmtId="49" fontId="2" fillId="40" borderId="17" xfId="0" applyNumberFormat="1" applyFont="1" applyFill="1" applyBorder="1" applyAlignment="1">
      <alignment horizontal="right" vertical="center" wrapText="1"/>
    </xf>
    <xf numFmtId="0" fontId="2" fillId="40" borderId="18" xfId="0" applyNumberFormat="1" applyFont="1" applyFill="1" applyBorder="1" applyAlignment="1">
      <alignment horizontal="center" vertical="center"/>
    </xf>
    <xf numFmtId="49" fontId="2" fillId="40" borderId="18" xfId="0" applyNumberFormat="1" applyFont="1" applyFill="1" applyBorder="1" applyAlignment="1">
      <alignment horizontal="center" vertical="center"/>
    </xf>
    <xf numFmtId="49" fontId="7" fillId="40" borderId="19" xfId="0" applyNumberFormat="1" applyFont="1" applyFill="1" applyBorder="1" applyAlignment="1">
      <alignment horizontal="center" vertical="center"/>
    </xf>
    <xf numFmtId="49" fontId="7" fillId="40" borderId="18" xfId="0" applyNumberFormat="1" applyFont="1" applyFill="1" applyBorder="1" applyAlignment="1">
      <alignment horizontal="center" vertical="center"/>
    </xf>
    <xf numFmtId="190" fontId="76" fillId="40" borderId="13" xfId="0" applyNumberFormat="1" applyFont="1" applyFill="1" applyBorder="1" applyAlignment="1">
      <alignment horizontal="center" vertical="center" wrapText="1"/>
    </xf>
    <xf numFmtId="0" fontId="1" fillId="40" borderId="18" xfId="0" applyNumberFormat="1" applyFont="1" applyFill="1" applyBorder="1" applyAlignment="1">
      <alignment horizontal="center" vertical="center"/>
    </xf>
    <xf numFmtId="49" fontId="1" fillId="40" borderId="18" xfId="0" applyNumberFormat="1" applyFont="1" applyFill="1" applyBorder="1" applyAlignment="1">
      <alignment horizontal="center" vertical="center"/>
    </xf>
    <xf numFmtId="49" fontId="12" fillId="40" borderId="19" xfId="0" applyNumberFormat="1" applyFont="1" applyFill="1" applyBorder="1" applyAlignment="1">
      <alignment horizontal="center" vertical="center"/>
    </xf>
    <xf numFmtId="49" fontId="12" fillId="40" borderId="18" xfId="0" applyNumberFormat="1" applyFont="1" applyFill="1" applyBorder="1" applyAlignment="1">
      <alignment horizontal="center" vertical="center"/>
    </xf>
    <xf numFmtId="49" fontId="7" fillId="40" borderId="20" xfId="0" applyNumberFormat="1" applyFont="1" applyFill="1" applyBorder="1" applyAlignment="1">
      <alignment vertical="center" wrapText="1"/>
    </xf>
    <xf numFmtId="49" fontId="7" fillId="40" borderId="20" xfId="0" applyNumberFormat="1" applyFont="1" applyFill="1" applyBorder="1" applyAlignment="1">
      <alignment horizontal="center" vertical="center" wrapText="1"/>
    </xf>
    <xf numFmtId="0" fontId="11" fillId="40" borderId="24" xfId="0" applyNumberFormat="1" applyFont="1" applyFill="1" applyBorder="1" applyAlignment="1" applyProtection="1">
      <alignment horizontal="center" vertical="center"/>
      <protection/>
    </xf>
    <xf numFmtId="0" fontId="11" fillId="40" borderId="20" xfId="0" applyNumberFormat="1" applyFont="1" applyFill="1" applyBorder="1" applyAlignment="1" applyProtection="1">
      <alignment horizontal="center" vertical="center"/>
      <protection/>
    </xf>
    <xf numFmtId="190" fontId="2" fillId="40" borderId="41" xfId="0" applyNumberFormat="1" applyFont="1" applyFill="1" applyBorder="1" applyAlignment="1">
      <alignment horizontal="center" vertical="center" wrapText="1"/>
    </xf>
    <xf numFmtId="49" fontId="2" fillId="40" borderId="22" xfId="0" applyNumberFormat="1" applyFont="1" applyFill="1" applyBorder="1" applyAlignment="1">
      <alignment horizontal="right" vertical="center" wrapText="1"/>
    </xf>
    <xf numFmtId="49" fontId="7" fillId="40" borderId="23" xfId="0" applyNumberFormat="1" applyFont="1" applyFill="1" applyBorder="1" applyAlignment="1">
      <alignment horizontal="center" vertical="center" wrapText="1"/>
    </xf>
    <xf numFmtId="0" fontId="11" fillId="40" borderId="10" xfId="0" applyNumberFormat="1" applyFont="1" applyFill="1" applyBorder="1" applyAlignment="1" applyProtection="1">
      <alignment horizontal="center" vertical="center"/>
      <protection/>
    </xf>
    <xf numFmtId="0" fontId="11" fillId="40" borderId="22" xfId="0" applyNumberFormat="1" applyFont="1" applyFill="1" applyBorder="1" applyAlignment="1" applyProtection="1">
      <alignment horizontal="center" vertical="center"/>
      <protection/>
    </xf>
    <xf numFmtId="190" fontId="2" fillId="40" borderId="0" xfId="0" applyNumberFormat="1" applyFont="1" applyFill="1" applyBorder="1" applyAlignment="1">
      <alignment horizontal="center" vertical="center" wrapText="1"/>
    </xf>
    <xf numFmtId="49" fontId="2" fillId="40" borderId="16" xfId="0" applyNumberFormat="1" applyFont="1" applyFill="1" applyBorder="1" applyAlignment="1">
      <alignment horizontal="right" vertical="center" wrapText="1"/>
    </xf>
    <xf numFmtId="49" fontId="7" fillId="40" borderId="16" xfId="0" applyNumberFormat="1" applyFont="1" applyFill="1" applyBorder="1" applyAlignment="1">
      <alignment horizontal="center" vertical="center" wrapText="1"/>
    </xf>
    <xf numFmtId="0" fontId="11" fillId="40" borderId="16" xfId="0" applyNumberFormat="1" applyFont="1" applyFill="1" applyBorder="1" applyAlignment="1" applyProtection="1">
      <alignment horizontal="center" vertical="center"/>
      <protection/>
    </xf>
    <xf numFmtId="190" fontId="2" fillId="40" borderId="28" xfId="0" applyNumberFormat="1" applyFont="1" applyFill="1" applyBorder="1" applyAlignment="1">
      <alignment horizontal="center" vertical="center" wrapText="1"/>
    </xf>
    <xf numFmtId="49" fontId="2" fillId="40" borderId="36" xfId="0" applyNumberFormat="1" applyFont="1" applyFill="1" applyBorder="1" applyAlignment="1">
      <alignment horizontal="right" vertical="center" wrapText="1"/>
    </xf>
    <xf numFmtId="0" fontId="7" fillId="40" borderId="16" xfId="0" applyNumberFormat="1" applyFont="1" applyFill="1" applyBorder="1" applyAlignment="1">
      <alignment horizontal="center" vertical="center" wrapText="1"/>
    </xf>
    <xf numFmtId="0" fontId="7" fillId="40" borderId="26" xfId="0" applyNumberFormat="1" applyFont="1" applyFill="1" applyBorder="1" applyAlignment="1">
      <alignment horizontal="center" vertical="center" wrapText="1"/>
    </xf>
    <xf numFmtId="49" fontId="7" fillId="40" borderId="26" xfId="0" applyNumberFormat="1" applyFont="1" applyFill="1" applyBorder="1" applyAlignment="1">
      <alignment horizontal="center" vertical="center" wrapText="1"/>
    </xf>
    <xf numFmtId="0" fontId="11" fillId="40" borderId="40" xfId="0" applyNumberFormat="1" applyFont="1" applyFill="1" applyBorder="1" applyAlignment="1" applyProtection="1">
      <alignment horizontal="center" vertical="center"/>
      <protection/>
    </xf>
    <xf numFmtId="0" fontId="11" fillId="40" borderId="26" xfId="0" applyNumberFormat="1" applyFont="1" applyFill="1" applyBorder="1" applyAlignment="1" applyProtection="1">
      <alignment horizontal="center" vertical="center"/>
      <protection/>
    </xf>
    <xf numFmtId="190" fontId="7" fillId="40" borderId="105" xfId="0" applyNumberFormat="1" applyFont="1" applyFill="1" applyBorder="1" applyAlignment="1">
      <alignment horizontal="center" vertical="center" wrapText="1"/>
    </xf>
    <xf numFmtId="49" fontId="7" fillId="40" borderId="17" xfId="0" applyNumberFormat="1" applyFont="1" applyFill="1" applyBorder="1" applyAlignment="1">
      <alignment vertical="center" wrapText="1"/>
    </xf>
    <xf numFmtId="49" fontId="7" fillId="40" borderId="18" xfId="0" applyNumberFormat="1" applyFont="1" applyFill="1" applyBorder="1" applyAlignment="1">
      <alignment horizontal="center" vertical="center" wrapText="1"/>
    </xf>
    <xf numFmtId="0" fontId="7" fillId="40" borderId="19" xfId="0" applyNumberFormat="1" applyFont="1" applyFill="1" applyBorder="1" applyAlignment="1" applyProtection="1">
      <alignment horizontal="center" vertical="center"/>
      <protection/>
    </xf>
    <xf numFmtId="0" fontId="7" fillId="40" borderId="18" xfId="0" applyNumberFormat="1" applyFont="1" applyFill="1" applyBorder="1" applyAlignment="1" applyProtection="1">
      <alignment horizontal="center" vertical="center"/>
      <protection/>
    </xf>
    <xf numFmtId="190" fontId="7" fillId="40" borderId="15" xfId="0" applyNumberFormat="1" applyFont="1" applyFill="1" applyBorder="1" applyAlignment="1">
      <alignment horizontal="center" vertical="center" wrapText="1"/>
    </xf>
    <xf numFmtId="49" fontId="7" fillId="40" borderId="20" xfId="0" applyNumberFormat="1" applyFont="1" applyFill="1" applyBorder="1" applyAlignment="1">
      <alignment horizontal="center" vertical="center"/>
    </xf>
    <xf numFmtId="0" fontId="7" fillId="40" borderId="24" xfId="0" applyNumberFormat="1" applyFont="1" applyFill="1" applyBorder="1" applyAlignment="1" applyProtection="1">
      <alignment horizontal="center" vertical="center"/>
      <protection/>
    </xf>
    <xf numFmtId="0" fontId="7" fillId="40" borderId="20" xfId="0" applyNumberFormat="1" applyFont="1" applyFill="1" applyBorder="1" applyAlignment="1" applyProtection="1">
      <alignment horizontal="center" vertical="center"/>
      <protection/>
    </xf>
    <xf numFmtId="49" fontId="7" fillId="40" borderId="23" xfId="0" applyNumberFormat="1" applyFont="1" applyFill="1" applyBorder="1" applyAlignment="1">
      <alignment horizontal="center" vertical="center"/>
    </xf>
    <xf numFmtId="0" fontId="7" fillId="40" borderId="10" xfId="0" applyNumberFormat="1" applyFont="1" applyFill="1" applyBorder="1" applyAlignment="1" applyProtection="1">
      <alignment horizontal="center" vertical="center"/>
      <protection/>
    </xf>
    <xf numFmtId="0" fontId="7" fillId="40" borderId="23" xfId="0" applyNumberFormat="1" applyFont="1" applyFill="1" applyBorder="1" applyAlignment="1" applyProtection="1">
      <alignment horizontal="center" vertical="center"/>
      <protection/>
    </xf>
    <xf numFmtId="190" fontId="76" fillId="40" borderId="42" xfId="0" applyNumberFormat="1" applyFont="1" applyFill="1" applyBorder="1" applyAlignment="1">
      <alignment horizontal="center" vertical="center" wrapText="1"/>
    </xf>
    <xf numFmtId="49" fontId="7" fillId="40" borderId="16" xfId="0" applyNumberFormat="1" applyFont="1" applyFill="1" applyBorder="1" applyAlignment="1">
      <alignment vertical="center" wrapText="1"/>
    </xf>
    <xf numFmtId="0" fontId="7" fillId="40" borderId="18" xfId="0" applyNumberFormat="1" applyFont="1" applyFill="1" applyBorder="1" applyAlignment="1">
      <alignment horizontal="center" vertical="center"/>
    </xf>
    <xf numFmtId="190" fontId="77" fillId="40" borderId="15" xfId="0" applyNumberFormat="1" applyFont="1" applyFill="1" applyBorder="1" applyAlignment="1">
      <alignment horizontal="center" vertical="center" wrapText="1"/>
    </xf>
    <xf numFmtId="49" fontId="7" fillId="40" borderId="36" xfId="0" applyNumberFormat="1" applyFont="1" applyFill="1" applyBorder="1" applyAlignment="1">
      <alignment horizontal="center" vertical="center" wrapText="1"/>
    </xf>
    <xf numFmtId="0" fontId="7" fillId="40" borderId="19" xfId="0" applyNumberFormat="1" applyFont="1" applyFill="1" applyBorder="1" applyAlignment="1">
      <alignment horizontal="center" vertical="center" wrapText="1"/>
    </xf>
    <xf numFmtId="49" fontId="14" fillId="40" borderId="63" xfId="0" applyNumberFormat="1" applyFont="1" applyFill="1" applyBorder="1" applyAlignment="1">
      <alignment vertical="center" wrapText="1"/>
    </xf>
    <xf numFmtId="190" fontId="2" fillId="40" borderId="42" xfId="0" applyNumberFormat="1" applyFont="1" applyFill="1" applyBorder="1" applyAlignment="1">
      <alignment horizontal="center" vertical="center" wrapText="1"/>
    </xf>
    <xf numFmtId="49" fontId="7" fillId="40" borderId="22" xfId="0" applyNumberFormat="1" applyFont="1" applyFill="1" applyBorder="1" applyAlignment="1">
      <alignment horizontal="center" vertical="center"/>
    </xf>
    <xf numFmtId="0" fontId="7" fillId="40" borderId="22" xfId="0" applyNumberFormat="1" applyFont="1" applyFill="1" applyBorder="1" applyAlignment="1" applyProtection="1">
      <alignment horizontal="center" vertical="center"/>
      <protection/>
    </xf>
    <xf numFmtId="190" fontId="2" fillId="40" borderId="22" xfId="0" applyNumberFormat="1" applyFont="1" applyFill="1" applyBorder="1" applyAlignment="1">
      <alignment horizontal="center" vertical="center" wrapText="1"/>
    </xf>
    <xf numFmtId="0" fontId="7" fillId="40" borderId="18" xfId="0" applyNumberFormat="1" applyFont="1" applyFill="1" applyBorder="1" applyAlignment="1">
      <alignment horizontal="center" vertical="center" wrapText="1"/>
    </xf>
    <xf numFmtId="0" fontId="11" fillId="40" borderId="19" xfId="0" applyNumberFormat="1" applyFont="1" applyFill="1" applyBorder="1" applyAlignment="1" applyProtection="1">
      <alignment horizontal="center" vertical="center"/>
      <protection/>
    </xf>
    <xf numFmtId="0" fontId="11" fillId="40" borderId="18" xfId="0" applyNumberFormat="1" applyFont="1" applyFill="1" applyBorder="1" applyAlignment="1" applyProtection="1">
      <alignment horizontal="center" vertical="center"/>
      <protection/>
    </xf>
    <xf numFmtId="49" fontId="1" fillId="40" borderId="23" xfId="0" applyNumberFormat="1" applyFont="1" applyFill="1" applyBorder="1" applyAlignment="1">
      <alignment horizontal="center" vertical="center"/>
    </xf>
    <xf numFmtId="0" fontId="1" fillId="40" borderId="10" xfId="0" applyNumberFormat="1" applyFont="1" applyFill="1" applyBorder="1" applyAlignment="1" applyProtection="1">
      <alignment horizontal="center" vertical="center"/>
      <protection/>
    </xf>
    <xf numFmtId="0" fontId="1" fillId="40" borderId="22" xfId="0" applyNumberFormat="1" applyFont="1" applyFill="1" applyBorder="1" applyAlignment="1" applyProtection="1">
      <alignment horizontal="center" vertical="center"/>
      <protection/>
    </xf>
    <xf numFmtId="190" fontId="78" fillId="40" borderId="42" xfId="0" applyNumberFormat="1" applyFont="1" applyFill="1" applyBorder="1" applyAlignment="1">
      <alignment horizontal="center" vertical="center" wrapText="1"/>
    </xf>
    <xf numFmtId="49" fontId="7" fillId="40" borderId="18" xfId="0" applyNumberFormat="1" applyFont="1" applyFill="1" applyBorder="1" applyAlignment="1">
      <alignment horizontal="center" vertical="center"/>
    </xf>
    <xf numFmtId="0" fontId="7" fillId="40" borderId="19" xfId="0" applyNumberFormat="1" applyFont="1" applyFill="1" applyBorder="1" applyAlignment="1" applyProtection="1">
      <alignment horizontal="center" vertical="center"/>
      <protection/>
    </xf>
    <xf numFmtId="0" fontId="7" fillId="40" borderId="29" xfId="0" applyNumberFormat="1" applyFont="1" applyFill="1" applyBorder="1" applyAlignment="1" applyProtection="1">
      <alignment horizontal="center" vertical="center"/>
      <protection/>
    </xf>
    <xf numFmtId="49" fontId="2" fillId="40" borderId="93" xfId="0" applyNumberFormat="1" applyFont="1" applyFill="1" applyBorder="1" applyAlignment="1">
      <alignment horizontal="center" vertical="center"/>
    </xf>
    <xf numFmtId="0" fontId="2" fillId="40" borderId="93" xfId="0" applyNumberFormat="1" applyFont="1" applyFill="1" applyBorder="1" applyAlignment="1">
      <alignment horizontal="center" vertical="center"/>
    </xf>
    <xf numFmtId="0" fontId="2" fillId="40" borderId="94" xfId="0" applyNumberFormat="1" applyFont="1" applyFill="1" applyBorder="1" applyAlignment="1" applyProtection="1">
      <alignment horizontal="center" vertical="center"/>
      <protection/>
    </xf>
    <xf numFmtId="190" fontId="7" fillId="40" borderId="16" xfId="0" applyNumberFormat="1" applyFont="1" applyFill="1" applyBorder="1" applyAlignment="1" applyProtection="1">
      <alignment horizontal="center" vertical="center"/>
      <protection/>
    </xf>
    <xf numFmtId="190" fontId="76" fillId="40" borderId="97" xfId="0" applyNumberFormat="1" applyFont="1" applyFill="1" applyBorder="1" applyAlignment="1" applyProtection="1">
      <alignment horizontal="center" vertical="center"/>
      <protection/>
    </xf>
    <xf numFmtId="0" fontId="2" fillId="40" borderId="95" xfId="0" applyNumberFormat="1" applyFont="1" applyFill="1" applyBorder="1" applyAlignment="1">
      <alignment horizontal="center" vertical="center"/>
    </xf>
    <xf numFmtId="49" fontId="2" fillId="40" borderId="95" xfId="0" applyNumberFormat="1" applyFont="1" applyFill="1" applyBorder="1" applyAlignment="1">
      <alignment horizontal="center" vertical="center"/>
    </xf>
    <xf numFmtId="0" fontId="2" fillId="40" borderId="96" xfId="0" applyNumberFormat="1" applyFont="1" applyFill="1" applyBorder="1" applyAlignment="1" applyProtection="1">
      <alignment horizontal="center" vertical="center"/>
      <protection/>
    </xf>
    <xf numFmtId="190" fontId="76" fillId="40" borderId="101" xfId="0" applyNumberFormat="1" applyFont="1" applyFill="1" applyBorder="1" applyAlignment="1" applyProtection="1">
      <alignment horizontal="center" vertical="center"/>
      <protection/>
    </xf>
    <xf numFmtId="0" fontId="2" fillId="40" borderId="98" xfId="0" applyFont="1" applyFill="1" applyBorder="1" applyAlignment="1">
      <alignment horizontal="center" vertical="center"/>
    </xf>
    <xf numFmtId="1" fontId="2" fillId="40" borderId="93" xfId="0" applyNumberFormat="1" applyFont="1" applyFill="1" applyBorder="1" applyAlignment="1">
      <alignment horizontal="center" vertical="center"/>
    </xf>
    <xf numFmtId="49" fontId="2" fillId="40" borderId="93" xfId="0" applyNumberFormat="1" applyFont="1" applyFill="1" applyBorder="1" applyAlignment="1">
      <alignment horizontal="center" vertical="center" wrapText="1"/>
    </xf>
    <xf numFmtId="49" fontId="7" fillId="40" borderId="94" xfId="0" applyNumberFormat="1" applyFont="1" applyFill="1" applyBorder="1" applyAlignment="1">
      <alignment horizontal="center" vertical="center" wrapText="1"/>
    </xf>
    <xf numFmtId="0" fontId="2" fillId="40" borderId="102" xfId="0" applyFont="1" applyFill="1" applyBorder="1" applyAlignment="1">
      <alignment horizontal="center" vertical="center"/>
    </xf>
    <xf numFmtId="1" fontId="2" fillId="40" borderId="95" xfId="0" applyNumberFormat="1" applyFont="1" applyFill="1" applyBorder="1" applyAlignment="1">
      <alignment horizontal="center" vertical="center"/>
    </xf>
    <xf numFmtId="49" fontId="2" fillId="40" borderId="95" xfId="0" applyNumberFormat="1" applyFont="1" applyFill="1" applyBorder="1" applyAlignment="1">
      <alignment horizontal="center" vertical="center" wrapText="1"/>
    </xf>
    <xf numFmtId="49" fontId="7" fillId="40" borderId="96" xfId="0" applyNumberFormat="1" applyFont="1" applyFill="1" applyBorder="1" applyAlignment="1">
      <alignment horizontal="center" vertical="center" wrapText="1"/>
    </xf>
    <xf numFmtId="0" fontId="2" fillId="40" borderId="98" xfId="0" applyNumberFormat="1" applyFont="1" applyFill="1" applyBorder="1" applyAlignment="1">
      <alignment horizontal="center" vertical="center" wrapText="1"/>
    </xf>
    <xf numFmtId="49" fontId="2" fillId="40" borderId="102" xfId="0" applyNumberFormat="1" applyFont="1" applyFill="1" applyBorder="1" applyAlignment="1">
      <alignment horizontal="center" vertical="center" wrapText="1"/>
    </xf>
    <xf numFmtId="49" fontId="2" fillId="40" borderId="100" xfId="0" applyNumberFormat="1" applyFont="1" applyFill="1" applyBorder="1" applyAlignment="1">
      <alignment horizontal="center" vertical="center" wrapText="1"/>
    </xf>
    <xf numFmtId="0" fontId="2" fillId="40" borderId="104" xfId="0" applyNumberFormat="1" applyFont="1" applyFill="1" applyBorder="1" applyAlignment="1">
      <alignment horizontal="center" vertical="center" wrapText="1"/>
    </xf>
    <xf numFmtId="49" fontId="7" fillId="40" borderId="28" xfId="0" applyNumberFormat="1" applyFont="1" applyFill="1" applyBorder="1" applyAlignment="1">
      <alignment horizontal="center" vertical="center" wrapText="1"/>
    </xf>
    <xf numFmtId="0" fontId="7" fillId="40" borderId="16" xfId="0" applyFont="1" applyFill="1" applyBorder="1" applyAlignment="1">
      <alignment horizontal="center" vertical="center" wrapText="1"/>
    </xf>
    <xf numFmtId="188" fontId="7" fillId="40" borderId="16" xfId="0" applyNumberFormat="1" applyFont="1" applyFill="1" applyBorder="1" applyAlignment="1" applyProtection="1">
      <alignment horizontal="center" vertical="center"/>
      <protection/>
    </xf>
    <xf numFmtId="190" fontId="77" fillId="40" borderId="16" xfId="0" applyNumberFormat="1" applyFont="1" applyFill="1" applyBorder="1" applyAlignment="1">
      <alignment horizontal="center" vertical="center" wrapText="1"/>
    </xf>
    <xf numFmtId="0" fontId="2" fillId="40" borderId="13" xfId="0" applyFont="1" applyFill="1" applyBorder="1" applyAlignment="1">
      <alignment horizontal="center" vertical="center" wrapText="1"/>
    </xf>
    <xf numFmtId="1" fontId="7" fillId="40" borderId="18" xfId="0" applyNumberFormat="1" applyFont="1" applyFill="1" applyBorder="1" applyAlignment="1">
      <alignment horizontal="center" vertical="center"/>
    </xf>
    <xf numFmtId="0" fontId="7" fillId="40" borderId="18" xfId="0" applyFont="1" applyFill="1" applyBorder="1" applyAlignment="1">
      <alignment horizontal="center" vertical="center" wrapText="1"/>
    </xf>
    <xf numFmtId="0" fontId="7" fillId="40" borderId="26" xfId="0" applyNumberFormat="1" applyFont="1" applyFill="1" applyBorder="1" applyAlignment="1">
      <alignment horizontal="center" vertical="center"/>
    </xf>
    <xf numFmtId="49" fontId="7" fillId="40" borderId="26" xfId="0" applyNumberFormat="1" applyFont="1" applyFill="1" applyBorder="1" applyAlignment="1">
      <alignment horizontal="center" vertical="center"/>
    </xf>
    <xf numFmtId="49" fontId="7" fillId="40" borderId="40" xfId="0" applyNumberFormat="1" applyFont="1" applyFill="1" applyBorder="1" applyAlignment="1">
      <alignment horizontal="center" vertical="center"/>
    </xf>
    <xf numFmtId="0" fontId="7" fillId="40" borderId="40" xfId="0" applyNumberFormat="1" applyFont="1" applyFill="1" applyBorder="1" applyAlignment="1" applyProtection="1">
      <alignment horizontal="center" vertical="center"/>
      <protection/>
    </xf>
    <xf numFmtId="190" fontId="7" fillId="40" borderId="37" xfId="0" applyNumberFormat="1" applyFont="1" applyFill="1" applyBorder="1" applyAlignment="1">
      <alignment horizontal="center" vertical="center" wrapText="1"/>
    </xf>
    <xf numFmtId="49" fontId="7" fillId="40" borderId="17" xfId="0" applyNumberFormat="1" applyFont="1" applyFill="1" applyBorder="1" applyAlignment="1">
      <alignment horizontal="center" vertical="center" wrapText="1"/>
    </xf>
    <xf numFmtId="49" fontId="7" fillId="33" borderId="25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/>
    </xf>
    <xf numFmtId="49" fontId="7" fillId="4" borderId="16" xfId="0" applyNumberFormat="1" applyFont="1" applyFill="1" applyBorder="1" applyAlignment="1">
      <alignment vertical="center" wrapText="1"/>
    </xf>
    <xf numFmtId="0" fontId="7" fillId="4" borderId="16" xfId="0" applyNumberFormat="1" applyFont="1" applyFill="1" applyBorder="1" applyAlignment="1">
      <alignment horizontal="center" vertical="center"/>
    </xf>
    <xf numFmtId="0" fontId="7" fillId="4" borderId="16" xfId="0" applyNumberFormat="1" applyFont="1" applyFill="1" applyBorder="1" applyAlignment="1" applyProtection="1">
      <alignment horizontal="center" vertical="center"/>
      <protection/>
    </xf>
    <xf numFmtId="190" fontId="74" fillId="4" borderId="16" xfId="0" applyNumberFormat="1" applyFont="1" applyFill="1" applyBorder="1" applyAlignment="1">
      <alignment horizontal="center" vertical="center" wrapText="1"/>
    </xf>
    <xf numFmtId="190" fontId="76" fillId="33" borderId="16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 applyProtection="1">
      <alignment horizontal="center" vertical="center"/>
      <protection/>
    </xf>
    <xf numFmtId="0" fontId="2" fillId="4" borderId="16" xfId="0" applyFont="1" applyFill="1" applyBorder="1" applyAlignment="1">
      <alignment horizontal="center" vertical="center" wrapText="1"/>
    </xf>
    <xf numFmtId="1" fontId="7" fillId="4" borderId="16" xfId="0" applyNumberFormat="1" applyFont="1" applyFill="1" applyBorder="1" applyAlignment="1">
      <alignment horizontal="center" vertical="center"/>
    </xf>
    <xf numFmtId="1" fontId="7" fillId="4" borderId="16" xfId="0" applyNumberFormat="1" applyFont="1" applyFill="1" applyBorder="1" applyAlignment="1" applyProtection="1">
      <alignment horizontal="center" vertical="center"/>
      <protection/>
    </xf>
    <xf numFmtId="1" fontId="7" fillId="4" borderId="16" xfId="0" applyNumberFormat="1" applyFont="1" applyFill="1" applyBorder="1" applyAlignment="1">
      <alignment horizontal="center" vertical="center" wrapText="1"/>
    </xf>
    <xf numFmtId="49" fontId="7" fillId="4" borderId="16" xfId="0" applyNumberFormat="1" applyFont="1" applyFill="1" applyBorder="1" applyAlignment="1">
      <alignment horizontal="center" vertical="center" wrapText="1"/>
    </xf>
    <xf numFmtId="49" fontId="7" fillId="4" borderId="16" xfId="0" applyNumberFormat="1" applyFont="1" applyFill="1" applyBorder="1" applyAlignment="1" applyProtection="1">
      <alignment horizontal="center" vertical="center"/>
      <protection/>
    </xf>
    <xf numFmtId="49" fontId="7" fillId="4" borderId="16" xfId="0" applyNumberFormat="1" applyFont="1" applyFill="1" applyBorder="1" applyAlignment="1" applyProtection="1">
      <alignment vertical="center"/>
      <protection/>
    </xf>
    <xf numFmtId="1" fontId="7" fillId="33" borderId="16" xfId="0" applyNumberFormat="1" applyFont="1" applyFill="1" applyBorder="1" applyAlignment="1">
      <alignment horizontal="center" vertical="center" wrapText="1"/>
    </xf>
    <xf numFmtId="49" fontId="7" fillId="40" borderId="0" xfId="0" applyNumberFormat="1" applyFont="1" applyFill="1" applyBorder="1" applyAlignment="1">
      <alignment horizontal="center" vertical="center" wrapText="1"/>
    </xf>
    <xf numFmtId="0" fontId="7" fillId="40" borderId="32" xfId="0" applyNumberFormat="1" applyFont="1" applyFill="1" applyBorder="1" applyAlignment="1">
      <alignment horizontal="center" vertical="center" wrapText="1"/>
    </xf>
    <xf numFmtId="188" fontId="7" fillId="40" borderId="50" xfId="0" applyNumberFormat="1" applyFont="1" applyFill="1" applyBorder="1" applyAlignment="1" applyProtection="1">
      <alignment horizontal="center" vertical="center" wrapText="1"/>
      <protection/>
    </xf>
    <xf numFmtId="188" fontId="7" fillId="40" borderId="32" xfId="0" applyNumberFormat="1" applyFont="1" applyFill="1" applyBorder="1" applyAlignment="1" applyProtection="1">
      <alignment horizontal="center" vertical="center" wrapText="1"/>
      <protection/>
    </xf>
    <xf numFmtId="190" fontId="2" fillId="40" borderId="51" xfId="0" applyNumberFormat="1" applyFont="1" applyFill="1" applyBorder="1" applyAlignment="1">
      <alignment horizontal="center" vertical="center" wrapText="1"/>
    </xf>
    <xf numFmtId="0" fontId="7" fillId="40" borderId="20" xfId="0" applyNumberFormat="1" applyFont="1" applyFill="1" applyBorder="1" applyAlignment="1">
      <alignment horizontal="center" vertical="center" wrapText="1"/>
    </xf>
    <xf numFmtId="188" fontId="7" fillId="40" borderId="24" xfId="0" applyNumberFormat="1" applyFont="1" applyFill="1" applyBorder="1" applyAlignment="1" applyProtection="1">
      <alignment horizontal="center" vertical="center" wrapText="1"/>
      <protection/>
    </xf>
    <xf numFmtId="188" fontId="7" fillId="40" borderId="20" xfId="0" applyNumberFormat="1" applyFont="1" applyFill="1" applyBorder="1" applyAlignment="1" applyProtection="1">
      <alignment horizontal="center" vertical="center" wrapText="1"/>
      <protection/>
    </xf>
    <xf numFmtId="189" fontId="16" fillId="40" borderId="30" xfId="0" applyNumberFormat="1" applyFont="1" applyFill="1" applyBorder="1" applyAlignment="1" applyProtection="1">
      <alignment horizontal="center" vertical="center" textRotation="90"/>
      <protection/>
    </xf>
    <xf numFmtId="49" fontId="7" fillId="40" borderId="28" xfId="0" applyNumberFormat="1" applyFont="1" applyFill="1" applyBorder="1" applyAlignment="1">
      <alignment horizontal="center" vertical="center" wrapText="1"/>
    </xf>
    <xf numFmtId="222" fontId="2" fillId="40" borderId="16" xfId="0" applyNumberFormat="1" applyFont="1" applyFill="1" applyBorder="1" applyAlignment="1">
      <alignment horizontal="center" vertical="center" wrapText="1"/>
    </xf>
    <xf numFmtId="0" fontId="7" fillId="40" borderId="0" xfId="0" applyFont="1" applyFill="1" applyBorder="1" applyAlignment="1">
      <alignment horizontal="right" vertical="center" wrapText="1"/>
    </xf>
    <xf numFmtId="0" fontId="7" fillId="40" borderId="0" xfId="0" applyFont="1" applyFill="1" applyBorder="1" applyAlignment="1">
      <alignment horizontal="center" vertical="center" wrapText="1"/>
    </xf>
    <xf numFmtId="1" fontId="7" fillId="40" borderId="0" xfId="0" applyNumberFormat="1" applyFont="1" applyFill="1" applyBorder="1" applyAlignment="1">
      <alignment horizontal="center" vertical="center" wrapText="1"/>
    </xf>
    <xf numFmtId="190" fontId="7" fillId="40" borderId="0" xfId="0" applyNumberFormat="1" applyFont="1" applyFill="1" applyBorder="1" applyAlignment="1">
      <alignment horizontal="center" vertical="center" wrapText="1"/>
    </xf>
    <xf numFmtId="0" fontId="2" fillId="40" borderId="0" xfId="0" applyFont="1" applyFill="1" applyBorder="1" applyAlignment="1" applyProtection="1">
      <alignment vertical="center"/>
      <protection/>
    </xf>
    <xf numFmtId="0" fontId="2" fillId="40" borderId="0" xfId="0" applyFont="1" applyFill="1" applyBorder="1" applyAlignment="1" applyProtection="1">
      <alignment horizontal="right" vertical="center"/>
      <protection/>
    </xf>
    <xf numFmtId="188" fontId="10" fillId="0" borderId="16" xfId="0" applyNumberFormat="1" applyFont="1" applyFill="1" applyBorder="1" applyAlignment="1" applyProtection="1">
      <alignment horizontal="center" vertical="center"/>
      <protection/>
    </xf>
    <xf numFmtId="189" fontId="2" fillId="40" borderId="16" xfId="0" applyNumberFormat="1" applyFont="1" applyFill="1" applyBorder="1" applyAlignment="1" applyProtection="1">
      <alignment horizontal="center" vertical="center"/>
      <protection/>
    </xf>
    <xf numFmtId="0" fontId="15" fillId="40" borderId="17" xfId="0" applyNumberFormat="1" applyFont="1" applyFill="1" applyBorder="1" applyAlignment="1" applyProtection="1">
      <alignment horizontal="center" vertical="center"/>
      <protection/>
    </xf>
    <xf numFmtId="49" fontId="15" fillId="40" borderId="18" xfId="0" applyNumberFormat="1" applyFont="1" applyFill="1" applyBorder="1" applyAlignment="1" applyProtection="1">
      <alignment horizontal="center" vertical="center" wrapText="1"/>
      <protection/>
    </xf>
    <xf numFmtId="188" fontId="15" fillId="40" borderId="18" xfId="0" applyNumberFormat="1" applyFont="1" applyFill="1" applyBorder="1" applyAlignment="1" applyProtection="1">
      <alignment horizontal="center" vertical="center"/>
      <protection/>
    </xf>
    <xf numFmtId="188" fontId="15" fillId="40" borderId="19" xfId="0" applyNumberFormat="1" applyFont="1" applyFill="1" applyBorder="1" applyAlignment="1" applyProtection="1">
      <alignment horizontal="center" vertical="center"/>
      <protection/>
    </xf>
    <xf numFmtId="188" fontId="15" fillId="40" borderId="36" xfId="0" applyNumberFormat="1" applyFont="1" applyFill="1" applyBorder="1" applyAlignment="1" applyProtection="1">
      <alignment horizontal="center" vertical="center"/>
      <protection/>
    </xf>
    <xf numFmtId="188" fontId="15" fillId="40" borderId="47" xfId="0" applyNumberFormat="1" applyFont="1" applyFill="1" applyBorder="1" applyAlignment="1" applyProtection="1">
      <alignment horizontal="center" vertical="center"/>
      <protection/>
    </xf>
    <xf numFmtId="188" fontId="15" fillId="40" borderId="45" xfId="0" applyNumberFormat="1" applyFont="1" applyFill="1" applyBorder="1" applyAlignment="1" applyProtection="1">
      <alignment horizontal="center" vertical="center"/>
      <protection/>
    </xf>
    <xf numFmtId="188" fontId="15" fillId="40" borderId="40" xfId="0" applyNumberFormat="1" applyFont="1" applyFill="1" applyBorder="1" applyAlignment="1" applyProtection="1">
      <alignment horizontal="center" vertical="center"/>
      <protection/>
    </xf>
    <xf numFmtId="188" fontId="15" fillId="40" borderId="36" xfId="0" applyNumberFormat="1" applyFont="1" applyFill="1" applyBorder="1" applyAlignment="1" applyProtection="1">
      <alignment vertical="center"/>
      <protection/>
    </xf>
    <xf numFmtId="188" fontId="15" fillId="40" borderId="47" xfId="0" applyNumberFormat="1" applyFont="1" applyFill="1" applyBorder="1" applyAlignment="1" applyProtection="1">
      <alignment vertical="center"/>
      <protection/>
    </xf>
    <xf numFmtId="49" fontId="7" fillId="40" borderId="49" xfId="0" applyNumberFormat="1" applyFont="1" applyFill="1" applyBorder="1" applyAlignment="1">
      <alignment horizontal="center" vertical="center" wrapText="1"/>
    </xf>
    <xf numFmtId="49" fontId="16" fillId="40" borderId="32" xfId="0" applyNumberFormat="1" applyFont="1" applyFill="1" applyBorder="1" applyAlignment="1">
      <alignment vertical="center" wrapText="1"/>
    </xf>
    <xf numFmtId="0" fontId="7" fillId="40" borderId="32" xfId="0" applyFont="1" applyFill="1" applyBorder="1" applyAlignment="1">
      <alignment horizontal="center" vertical="center" wrapText="1"/>
    </xf>
    <xf numFmtId="0" fontId="2" fillId="40" borderId="52" xfId="0" applyFont="1" applyFill="1" applyBorder="1" applyAlignment="1">
      <alignment horizontal="center" vertical="center" wrapText="1"/>
    </xf>
    <xf numFmtId="0" fontId="7" fillId="40" borderId="32" xfId="0" applyFont="1" applyFill="1" applyBorder="1" applyAlignment="1">
      <alignment horizontal="center" vertical="center" wrapText="1"/>
    </xf>
    <xf numFmtId="1" fontId="7" fillId="40" borderId="32" xfId="0" applyNumberFormat="1" applyFont="1" applyFill="1" applyBorder="1" applyAlignment="1">
      <alignment horizontal="center" vertical="center" wrapText="1"/>
    </xf>
    <xf numFmtId="2" fontId="7" fillId="40" borderId="32" xfId="0" applyNumberFormat="1" applyFont="1" applyFill="1" applyBorder="1" applyAlignment="1">
      <alignment horizontal="center" vertical="center" wrapText="1"/>
    </xf>
    <xf numFmtId="49" fontId="7" fillId="40" borderId="32" xfId="0" applyNumberFormat="1" applyFont="1" applyFill="1" applyBorder="1" applyAlignment="1">
      <alignment horizontal="center" vertical="center" wrapText="1"/>
    </xf>
    <xf numFmtId="190" fontId="7" fillId="40" borderId="32" xfId="0" applyNumberFormat="1" applyFont="1" applyFill="1" applyBorder="1" applyAlignment="1">
      <alignment horizontal="center" vertical="center" wrapText="1"/>
    </xf>
    <xf numFmtId="190" fontId="7" fillId="40" borderId="32" xfId="0" applyNumberFormat="1" applyFont="1" applyFill="1" applyBorder="1" applyAlignment="1" applyProtection="1">
      <alignment horizontal="center" vertical="center"/>
      <protection/>
    </xf>
    <xf numFmtId="190" fontId="7" fillId="40" borderId="32" xfId="0" applyNumberFormat="1" applyFont="1" applyFill="1" applyBorder="1" applyAlignment="1" applyProtection="1">
      <alignment vertical="center"/>
      <protection/>
    </xf>
    <xf numFmtId="190" fontId="7" fillId="40" borderId="48" xfId="0" applyNumberFormat="1" applyFont="1" applyFill="1" applyBorder="1" applyAlignment="1" applyProtection="1">
      <alignment vertical="center"/>
      <protection/>
    </xf>
    <xf numFmtId="49" fontId="7" fillId="40" borderId="53" xfId="0" applyNumberFormat="1" applyFont="1" applyFill="1" applyBorder="1" applyAlignment="1">
      <alignment horizontal="center" vertical="center" wrapText="1"/>
    </xf>
    <xf numFmtId="49" fontId="2" fillId="40" borderId="18" xfId="0" applyNumberFormat="1" applyFont="1" applyFill="1" applyBorder="1" applyAlignment="1">
      <alignment horizontal="right" vertical="center" wrapText="1"/>
    </xf>
    <xf numFmtId="0" fontId="7" fillId="40" borderId="20" xfId="0" applyFont="1" applyFill="1" applyBorder="1" applyAlignment="1">
      <alignment horizontal="center" vertical="center" wrapText="1"/>
    </xf>
    <xf numFmtId="0" fontId="7" fillId="40" borderId="16" xfId="0" applyFont="1" applyFill="1" applyBorder="1" applyAlignment="1">
      <alignment horizontal="center" vertical="center" wrapText="1"/>
    </xf>
    <xf numFmtId="1" fontId="7" fillId="40" borderId="16" xfId="0" applyNumberFormat="1" applyFont="1" applyFill="1" applyBorder="1" applyAlignment="1">
      <alignment horizontal="center" vertical="center" wrapText="1"/>
    </xf>
    <xf numFmtId="2" fontId="7" fillId="40" borderId="20" xfId="0" applyNumberFormat="1" applyFont="1" applyFill="1" applyBorder="1" applyAlignment="1">
      <alignment horizontal="center" vertical="center" wrapText="1"/>
    </xf>
    <xf numFmtId="190" fontId="7" fillId="40" borderId="20" xfId="0" applyNumberFormat="1" applyFont="1" applyFill="1" applyBorder="1" applyAlignment="1">
      <alignment horizontal="center" vertical="center" wrapText="1"/>
    </xf>
    <xf numFmtId="190" fontId="7" fillId="40" borderId="20" xfId="0" applyNumberFormat="1" applyFont="1" applyFill="1" applyBorder="1" applyAlignment="1" applyProtection="1">
      <alignment horizontal="center" vertical="center"/>
      <protection/>
    </xf>
    <xf numFmtId="190" fontId="7" fillId="40" borderId="20" xfId="0" applyNumberFormat="1" applyFont="1" applyFill="1" applyBorder="1" applyAlignment="1" applyProtection="1">
      <alignment vertical="center"/>
      <protection/>
    </xf>
    <xf numFmtId="190" fontId="7" fillId="40" borderId="54" xfId="0" applyNumberFormat="1" applyFont="1" applyFill="1" applyBorder="1" applyAlignment="1" applyProtection="1">
      <alignment vertical="center"/>
      <protection/>
    </xf>
    <xf numFmtId="0" fontId="7" fillId="40" borderId="18" xfId="0" applyFont="1" applyFill="1" applyBorder="1" applyAlignment="1">
      <alignment horizontal="center" vertical="center" wrapText="1"/>
    </xf>
    <xf numFmtId="1" fontId="7" fillId="40" borderId="54" xfId="0" applyNumberFormat="1" applyFont="1" applyFill="1" applyBorder="1" applyAlignment="1" applyProtection="1">
      <alignment horizontal="center" vertical="center"/>
      <protection/>
    </xf>
    <xf numFmtId="190" fontId="7" fillId="40" borderId="54" xfId="0" applyNumberFormat="1" applyFont="1" applyFill="1" applyBorder="1" applyAlignment="1" applyProtection="1">
      <alignment horizontal="center" vertical="center"/>
      <protection/>
    </xf>
    <xf numFmtId="49" fontId="7" fillId="40" borderId="20" xfId="0" applyNumberFormat="1" applyFont="1" applyFill="1" applyBorder="1" applyAlignment="1">
      <alignment horizontal="left" vertical="center" wrapText="1"/>
    </xf>
    <xf numFmtId="0" fontId="2" fillId="40" borderId="20" xfId="0" applyFont="1" applyFill="1" applyBorder="1" applyAlignment="1">
      <alignment horizontal="center" vertical="center" wrapText="1"/>
    </xf>
    <xf numFmtId="189" fontId="2" fillId="40" borderId="24" xfId="0" applyNumberFormat="1" applyFont="1" applyFill="1" applyBorder="1" applyAlignment="1" applyProtection="1">
      <alignment horizontal="center" vertical="center"/>
      <protection/>
    </xf>
    <xf numFmtId="0" fontId="2" fillId="40" borderId="21" xfId="0" applyFont="1" applyFill="1" applyBorder="1" applyAlignment="1">
      <alignment horizontal="center" vertical="center" wrapText="1"/>
    </xf>
    <xf numFmtId="0" fontId="2" fillId="40" borderId="16" xfId="0" applyFont="1" applyFill="1" applyBorder="1" applyAlignment="1">
      <alignment horizontal="center" vertical="center" wrapText="1"/>
    </xf>
    <xf numFmtId="1" fontId="2" fillId="40" borderId="16" xfId="0" applyNumberFormat="1" applyFont="1" applyFill="1" applyBorder="1" applyAlignment="1">
      <alignment horizontal="center" vertical="center" wrapText="1"/>
    </xf>
    <xf numFmtId="49" fontId="2" fillId="40" borderId="20" xfId="0" applyNumberFormat="1" applyFont="1" applyFill="1" applyBorder="1" applyAlignment="1">
      <alignment horizontal="center" vertical="center" wrapText="1"/>
    </xf>
    <xf numFmtId="190" fontId="2" fillId="40" borderId="20" xfId="0" applyNumberFormat="1" applyFont="1" applyFill="1" applyBorder="1" applyAlignment="1" applyProtection="1">
      <alignment horizontal="center" vertical="center"/>
      <protection/>
    </xf>
    <xf numFmtId="190" fontId="2" fillId="40" borderId="20" xfId="0" applyNumberFormat="1" applyFont="1" applyFill="1" applyBorder="1" applyAlignment="1" applyProtection="1">
      <alignment vertical="center"/>
      <protection/>
    </xf>
    <xf numFmtId="190" fontId="2" fillId="40" borderId="54" xfId="0" applyNumberFormat="1" applyFont="1" applyFill="1" applyBorder="1" applyAlignment="1" applyProtection="1">
      <alignment vertical="center"/>
      <protection/>
    </xf>
    <xf numFmtId="189" fontId="7" fillId="40" borderId="24" xfId="0" applyNumberFormat="1" applyFont="1" applyFill="1" applyBorder="1" applyAlignment="1" applyProtection="1">
      <alignment horizontal="center" vertical="center"/>
      <protection/>
    </xf>
    <xf numFmtId="189" fontId="7" fillId="40" borderId="16" xfId="0" applyNumberFormat="1" applyFont="1" applyFill="1" applyBorder="1" applyAlignment="1" applyProtection="1">
      <alignment horizontal="center" vertical="center"/>
      <protection/>
    </xf>
    <xf numFmtId="0" fontId="7" fillId="40" borderId="20" xfId="0" applyFont="1" applyFill="1" applyBorder="1" applyAlignment="1">
      <alignment horizontal="center" vertical="center" wrapText="1"/>
    </xf>
    <xf numFmtId="2" fontId="7" fillId="40" borderId="20" xfId="0" applyNumberFormat="1" applyFont="1" applyFill="1" applyBorder="1" applyAlignment="1">
      <alignment horizontal="center" vertical="center" wrapText="1"/>
    </xf>
    <xf numFmtId="49" fontId="7" fillId="40" borderId="20" xfId="0" applyNumberFormat="1" applyFont="1" applyFill="1" applyBorder="1" applyAlignment="1">
      <alignment horizontal="center" vertical="center" wrapText="1"/>
    </xf>
    <xf numFmtId="49" fontId="7" fillId="40" borderId="55" xfId="0" applyNumberFormat="1" applyFont="1" applyFill="1" applyBorder="1" applyAlignment="1">
      <alignment horizontal="left" vertical="center" wrapText="1"/>
    </xf>
    <xf numFmtId="0" fontId="7" fillId="40" borderId="55" xfId="0" applyFont="1" applyFill="1" applyBorder="1" applyAlignment="1">
      <alignment horizontal="center" vertical="center" wrapText="1"/>
    </xf>
    <xf numFmtId="189" fontId="7" fillId="40" borderId="56" xfId="0" applyNumberFormat="1" applyFont="1" applyFill="1" applyBorder="1" applyAlignment="1" applyProtection="1">
      <alignment horizontal="center" vertical="center"/>
      <protection/>
    </xf>
    <xf numFmtId="189" fontId="7" fillId="40" borderId="55" xfId="0" applyNumberFormat="1" applyFont="1" applyFill="1" applyBorder="1" applyAlignment="1" applyProtection="1">
      <alignment horizontal="center" vertical="center"/>
      <protection/>
    </xf>
    <xf numFmtId="0" fontId="2" fillId="40" borderId="57" xfId="0" applyFont="1" applyFill="1" applyBorder="1" applyAlignment="1">
      <alignment horizontal="center" vertical="center" wrapText="1"/>
    </xf>
    <xf numFmtId="0" fontId="7" fillId="40" borderId="55" xfId="0" applyFont="1" applyFill="1" applyBorder="1" applyAlignment="1">
      <alignment horizontal="center" vertical="center" wrapText="1"/>
    </xf>
    <xf numFmtId="2" fontId="7" fillId="40" borderId="26" xfId="0" applyNumberFormat="1" applyFont="1" applyFill="1" applyBorder="1" applyAlignment="1">
      <alignment horizontal="center" vertical="center" wrapText="1"/>
    </xf>
    <xf numFmtId="49" fontId="7" fillId="40" borderId="26" xfId="0" applyNumberFormat="1" applyFont="1" applyFill="1" applyBorder="1" applyAlignment="1">
      <alignment horizontal="center" vertical="center" wrapText="1"/>
    </xf>
    <xf numFmtId="190" fontId="7" fillId="40" borderId="26" xfId="0" applyNumberFormat="1" applyFont="1" applyFill="1" applyBorder="1" applyAlignment="1" applyProtection="1">
      <alignment horizontal="center" vertical="center"/>
      <protection/>
    </xf>
    <xf numFmtId="190" fontId="2" fillId="40" borderId="26" xfId="0" applyNumberFormat="1" applyFont="1" applyFill="1" applyBorder="1" applyAlignment="1" applyProtection="1">
      <alignment horizontal="center" vertical="center"/>
      <protection/>
    </xf>
    <xf numFmtId="190" fontId="2" fillId="40" borderId="26" xfId="0" applyNumberFormat="1" applyFont="1" applyFill="1" applyBorder="1" applyAlignment="1" applyProtection="1">
      <alignment vertical="center"/>
      <protection/>
    </xf>
    <xf numFmtId="190" fontId="2" fillId="40" borderId="47" xfId="0" applyNumberFormat="1" applyFont="1" applyFill="1" applyBorder="1" applyAlignment="1" applyProtection="1">
      <alignment vertical="center"/>
      <protection/>
    </xf>
    <xf numFmtId="49" fontId="2" fillId="40" borderId="25" xfId="0" applyNumberFormat="1" applyFont="1" applyFill="1" applyBorder="1" applyAlignment="1" applyProtection="1">
      <alignment horizontal="center" vertical="center"/>
      <protection/>
    </xf>
    <xf numFmtId="189" fontId="7" fillId="40" borderId="19" xfId="0" applyNumberFormat="1" applyFont="1" applyFill="1" applyBorder="1" applyAlignment="1" applyProtection="1">
      <alignment horizontal="center" vertical="center"/>
      <protection/>
    </xf>
    <xf numFmtId="189" fontId="7" fillId="40" borderId="18" xfId="0" applyNumberFormat="1" applyFont="1" applyFill="1" applyBorder="1" applyAlignment="1" applyProtection="1">
      <alignment horizontal="center" vertical="center"/>
      <protection/>
    </xf>
    <xf numFmtId="190" fontId="7" fillId="40" borderId="18" xfId="0" applyNumberFormat="1" applyFont="1" applyFill="1" applyBorder="1" applyAlignment="1">
      <alignment horizontal="center" vertical="center" wrapText="1"/>
    </xf>
    <xf numFmtId="49" fontId="7" fillId="40" borderId="18" xfId="0" applyNumberFormat="1" applyFont="1" applyFill="1" applyBorder="1" applyAlignment="1">
      <alignment horizontal="center" vertical="center" wrapText="1"/>
    </xf>
    <xf numFmtId="190" fontId="7" fillId="40" borderId="18" xfId="0" applyNumberFormat="1" applyFont="1" applyFill="1" applyBorder="1" applyAlignment="1" applyProtection="1">
      <alignment horizontal="center" vertical="center"/>
      <protection/>
    </xf>
    <xf numFmtId="190" fontId="2" fillId="40" borderId="18" xfId="0" applyNumberFormat="1" applyFont="1" applyFill="1" applyBorder="1" applyAlignment="1" applyProtection="1">
      <alignment horizontal="center" vertical="center"/>
      <protection/>
    </xf>
    <xf numFmtId="190" fontId="2" fillId="40" borderId="18" xfId="0" applyNumberFormat="1" applyFont="1" applyFill="1" applyBorder="1" applyAlignment="1" applyProtection="1">
      <alignment vertical="center"/>
      <protection/>
    </xf>
    <xf numFmtId="190" fontId="2" fillId="40" borderId="19" xfId="0" applyNumberFormat="1" applyFont="1" applyFill="1" applyBorder="1" applyAlignment="1" applyProtection="1">
      <alignment vertical="center"/>
      <protection/>
    </xf>
    <xf numFmtId="190" fontId="2" fillId="40" borderId="12" xfId="0" applyNumberFormat="1" applyFont="1" applyFill="1" applyBorder="1" applyAlignment="1" applyProtection="1">
      <alignment vertical="center"/>
      <protection/>
    </xf>
    <xf numFmtId="0" fontId="12" fillId="40" borderId="18" xfId="0" applyFont="1" applyFill="1" applyBorder="1" applyAlignment="1">
      <alignment horizontal="center" vertical="center" wrapText="1"/>
    </xf>
    <xf numFmtId="0" fontId="2" fillId="40" borderId="18" xfId="0" applyFont="1" applyFill="1" applyBorder="1" applyAlignment="1">
      <alignment horizontal="center" vertical="center" wrapText="1"/>
    </xf>
    <xf numFmtId="189" fontId="2" fillId="40" borderId="19" xfId="0" applyNumberFormat="1" applyFont="1" applyFill="1" applyBorder="1" applyAlignment="1" applyProtection="1">
      <alignment horizontal="center" vertical="center"/>
      <protection/>
    </xf>
    <xf numFmtId="189" fontId="2" fillId="40" borderId="18" xfId="0" applyNumberFormat="1" applyFont="1" applyFill="1" applyBorder="1" applyAlignment="1" applyProtection="1">
      <alignment horizontal="center" vertical="center"/>
      <protection/>
    </xf>
    <xf numFmtId="0" fontId="1" fillId="40" borderId="23" xfId="0" applyFont="1" applyFill="1" applyBorder="1" applyAlignment="1">
      <alignment horizontal="center" vertical="center" wrapText="1"/>
    </xf>
    <xf numFmtId="49" fontId="1" fillId="40" borderId="23" xfId="0" applyNumberFormat="1" applyFont="1" applyFill="1" applyBorder="1" applyAlignment="1">
      <alignment horizontal="center" vertical="center" wrapText="1"/>
    </xf>
    <xf numFmtId="188" fontId="1" fillId="40" borderId="10" xfId="0" applyNumberFormat="1" applyFont="1" applyFill="1" applyBorder="1" applyAlignment="1" applyProtection="1">
      <alignment horizontal="center" vertical="center" wrapText="1"/>
      <protection/>
    </xf>
    <xf numFmtId="188" fontId="1" fillId="40" borderId="23" xfId="0" applyNumberFormat="1" applyFont="1" applyFill="1" applyBorder="1" applyAlignment="1" applyProtection="1">
      <alignment horizontal="center" vertical="center" wrapText="1"/>
      <protection/>
    </xf>
    <xf numFmtId="0" fontId="2" fillId="40" borderId="46" xfId="0" applyFont="1" applyFill="1" applyBorder="1" applyAlignment="1">
      <alignment horizontal="center" vertical="center" wrapText="1"/>
    </xf>
    <xf numFmtId="0" fontId="2" fillId="40" borderId="23" xfId="0" applyFont="1" applyFill="1" applyBorder="1" applyAlignment="1">
      <alignment horizontal="center" vertical="center" wrapText="1"/>
    </xf>
    <xf numFmtId="2" fontId="10" fillId="40" borderId="23" xfId="0" applyNumberFormat="1" applyFont="1" applyFill="1" applyBorder="1" applyAlignment="1" applyProtection="1">
      <alignment vertical="center"/>
      <protection/>
    </xf>
    <xf numFmtId="188" fontId="10" fillId="40" borderId="23" xfId="0" applyNumberFormat="1" applyFont="1" applyFill="1" applyBorder="1" applyAlignment="1" applyProtection="1">
      <alignment vertical="center"/>
      <protection/>
    </xf>
    <xf numFmtId="190" fontId="10" fillId="40" borderId="23" xfId="0" applyNumberFormat="1" applyFont="1" applyFill="1" applyBorder="1" applyAlignment="1" applyProtection="1">
      <alignment horizontal="center" vertical="center"/>
      <protection/>
    </xf>
    <xf numFmtId="190" fontId="10" fillId="40" borderId="23" xfId="0" applyNumberFormat="1" applyFont="1" applyFill="1" applyBorder="1" applyAlignment="1" applyProtection="1">
      <alignment vertical="center"/>
      <protection/>
    </xf>
    <xf numFmtId="0" fontId="7" fillId="40" borderId="19" xfId="0" applyFont="1" applyFill="1" applyBorder="1" applyAlignment="1">
      <alignment horizontal="center" vertical="center" wrapText="1"/>
    </xf>
    <xf numFmtId="190" fontId="7" fillId="40" borderId="13" xfId="0" applyNumberFormat="1" applyFont="1" applyFill="1" applyBorder="1" applyAlignment="1">
      <alignment horizontal="center" vertical="center" wrapText="1"/>
    </xf>
    <xf numFmtId="1" fontId="7" fillId="40" borderId="18" xfId="0" applyNumberFormat="1" applyFont="1" applyFill="1" applyBorder="1" applyAlignment="1">
      <alignment horizontal="center" vertical="center" wrapText="1"/>
    </xf>
    <xf numFmtId="188" fontId="10" fillId="40" borderId="18" xfId="0" applyNumberFormat="1" applyFont="1" applyFill="1" applyBorder="1" applyAlignment="1" applyProtection="1">
      <alignment vertical="center"/>
      <protection/>
    </xf>
    <xf numFmtId="2" fontId="10" fillId="40" borderId="18" xfId="0" applyNumberFormat="1" applyFont="1" applyFill="1" applyBorder="1" applyAlignment="1" applyProtection="1">
      <alignment vertical="center"/>
      <protection/>
    </xf>
    <xf numFmtId="190" fontId="10" fillId="40" borderId="18" xfId="0" applyNumberFormat="1" applyFont="1" applyFill="1" applyBorder="1" applyAlignment="1" applyProtection="1">
      <alignment horizontal="center" vertical="center"/>
      <protection/>
    </xf>
    <xf numFmtId="190" fontId="10" fillId="40" borderId="18" xfId="0" applyNumberFormat="1" applyFont="1" applyFill="1" applyBorder="1" applyAlignment="1" applyProtection="1">
      <alignment vertical="center"/>
      <protection/>
    </xf>
    <xf numFmtId="190" fontId="10" fillId="40" borderId="12" xfId="0" applyNumberFormat="1" applyFont="1" applyFill="1" applyBorder="1" applyAlignment="1" applyProtection="1">
      <alignment vertical="center"/>
      <protection/>
    </xf>
    <xf numFmtId="0" fontId="7" fillId="40" borderId="23" xfId="0" applyFont="1" applyFill="1" applyBorder="1" applyAlignment="1">
      <alignment horizontal="center" vertical="center" wrapText="1"/>
    </xf>
    <xf numFmtId="0" fontId="7" fillId="40" borderId="10" xfId="0" applyFont="1" applyFill="1" applyBorder="1" applyAlignment="1">
      <alignment horizontal="center" vertical="center" wrapText="1"/>
    </xf>
    <xf numFmtId="0" fontId="7" fillId="40" borderId="46" xfId="0" applyFont="1" applyFill="1" applyBorder="1" applyAlignment="1">
      <alignment horizontal="center" vertical="center" wrapText="1"/>
    </xf>
    <xf numFmtId="190" fontId="7" fillId="40" borderId="10" xfId="0" applyNumberFormat="1" applyFont="1" applyFill="1" applyBorder="1" applyAlignment="1">
      <alignment horizontal="center" vertical="center" wrapText="1"/>
    </xf>
    <xf numFmtId="190" fontId="7" fillId="40" borderId="23" xfId="0" applyNumberFormat="1" applyFont="1" applyFill="1" applyBorder="1" applyAlignment="1">
      <alignment horizontal="center" vertical="center" wrapText="1"/>
    </xf>
    <xf numFmtId="49" fontId="6" fillId="40" borderId="20" xfId="0" applyNumberFormat="1" applyFont="1" applyFill="1" applyBorder="1" applyAlignment="1">
      <alignment horizontal="center" vertical="center" wrapText="1"/>
    </xf>
    <xf numFmtId="49" fontId="2" fillId="40" borderId="20" xfId="0" applyNumberFormat="1" applyFont="1" applyFill="1" applyBorder="1" applyAlignment="1">
      <alignment horizontal="left" vertical="center" wrapText="1"/>
    </xf>
    <xf numFmtId="49" fontId="6" fillId="40" borderId="20" xfId="0" applyNumberFormat="1" applyFont="1" applyFill="1" applyBorder="1" applyAlignment="1">
      <alignment horizontal="center" vertical="center"/>
    </xf>
    <xf numFmtId="1" fontId="2" fillId="40" borderId="20" xfId="0" applyNumberFormat="1" applyFont="1" applyFill="1" applyBorder="1" applyAlignment="1">
      <alignment horizontal="center" vertical="center"/>
    </xf>
    <xf numFmtId="1" fontId="7" fillId="40" borderId="20" xfId="0" applyNumberFormat="1" applyFont="1" applyFill="1" applyBorder="1" applyAlignment="1">
      <alignment horizontal="center" vertical="center"/>
    </xf>
    <xf numFmtId="0" fontId="7" fillId="40" borderId="20" xfId="0" applyNumberFormat="1" applyFont="1" applyFill="1" applyBorder="1" applyAlignment="1">
      <alignment horizontal="center" vertical="center"/>
    </xf>
    <xf numFmtId="49" fontId="7" fillId="40" borderId="20" xfId="0" applyNumberFormat="1" applyFont="1" applyFill="1" applyBorder="1" applyAlignment="1" applyProtection="1">
      <alignment horizontal="center" vertical="center"/>
      <protection/>
    </xf>
    <xf numFmtId="49" fontId="7" fillId="40" borderId="20" xfId="0" applyNumberFormat="1" applyFont="1" applyFill="1" applyBorder="1" applyAlignment="1" applyProtection="1">
      <alignment vertical="center"/>
      <protection/>
    </xf>
    <xf numFmtId="190" fontId="7" fillId="40" borderId="24" xfId="0" applyNumberFormat="1" applyFont="1" applyFill="1" applyBorder="1" applyAlignment="1" applyProtection="1">
      <alignment horizontal="center" vertical="center"/>
      <protection/>
    </xf>
    <xf numFmtId="49" fontId="2" fillId="40" borderId="20" xfId="0" applyNumberFormat="1" applyFont="1" applyFill="1" applyBorder="1" applyAlignment="1" applyProtection="1">
      <alignment vertical="center"/>
      <protection/>
    </xf>
    <xf numFmtId="49" fontId="6" fillId="40" borderId="58" xfId="0" applyNumberFormat="1" applyFont="1" applyFill="1" applyBorder="1" applyAlignment="1">
      <alignment horizontal="center" vertical="center" wrapText="1"/>
    </xf>
    <xf numFmtId="49" fontId="8" fillId="40" borderId="59" xfId="0" applyNumberFormat="1" applyFont="1" applyFill="1" applyBorder="1" applyAlignment="1">
      <alignment vertical="center" wrapText="1"/>
    </xf>
    <xf numFmtId="49" fontId="7" fillId="40" borderId="24" xfId="0" applyNumberFormat="1" applyFont="1" applyFill="1" applyBorder="1" applyAlignment="1">
      <alignment horizontal="center" vertical="center"/>
    </xf>
    <xf numFmtId="1" fontId="2" fillId="40" borderId="21" xfId="0" applyNumberFormat="1" applyFont="1" applyFill="1" applyBorder="1" applyAlignment="1">
      <alignment horizontal="center" vertical="center"/>
    </xf>
    <xf numFmtId="49" fontId="6" fillId="40" borderId="61" xfId="0" applyNumberFormat="1" applyFont="1" applyFill="1" applyBorder="1" applyAlignment="1">
      <alignment horizontal="center" vertical="center" wrapText="1"/>
    </xf>
    <xf numFmtId="49" fontId="7" fillId="40" borderId="16" xfId="0" applyNumberFormat="1" applyFont="1" applyFill="1" applyBorder="1" applyAlignment="1">
      <alignment horizontal="left" vertical="center" wrapText="1"/>
    </xf>
    <xf numFmtId="0" fontId="12" fillId="40" borderId="20" xfId="0" applyNumberFormat="1" applyFont="1" applyFill="1" applyBorder="1" applyAlignment="1">
      <alignment horizontal="center" vertical="center"/>
    </xf>
    <xf numFmtId="49" fontId="12" fillId="40" borderId="20" xfId="0" applyNumberFormat="1" applyFont="1" applyFill="1" applyBorder="1" applyAlignment="1">
      <alignment horizontal="center" vertical="center"/>
    </xf>
    <xf numFmtId="49" fontId="12" fillId="40" borderId="24" xfId="0" applyNumberFormat="1" applyFont="1" applyFill="1" applyBorder="1" applyAlignment="1">
      <alignment horizontal="center" vertical="center"/>
    </xf>
    <xf numFmtId="0" fontId="12" fillId="40" borderId="24" xfId="0" applyNumberFormat="1" applyFont="1" applyFill="1" applyBorder="1" applyAlignment="1" applyProtection="1">
      <alignment horizontal="center" vertical="center"/>
      <protection/>
    </xf>
    <xf numFmtId="0" fontId="2" fillId="40" borderId="16" xfId="0" applyFont="1" applyFill="1" applyBorder="1" applyAlignment="1">
      <alignment horizontal="center" vertical="center" wrapText="1"/>
    </xf>
    <xf numFmtId="0" fontId="12" fillId="40" borderId="23" xfId="0" applyNumberFormat="1" applyFont="1" applyFill="1" applyBorder="1" applyAlignment="1">
      <alignment horizontal="center" vertical="center"/>
    </xf>
    <xf numFmtId="49" fontId="12" fillId="40" borderId="23" xfId="0" applyNumberFormat="1" applyFont="1" applyFill="1" applyBorder="1" applyAlignment="1">
      <alignment horizontal="center" vertical="center"/>
    </xf>
    <xf numFmtId="49" fontId="12" fillId="40" borderId="10" xfId="0" applyNumberFormat="1" applyFont="1" applyFill="1" applyBorder="1" applyAlignment="1">
      <alignment horizontal="center" vertical="center"/>
    </xf>
    <xf numFmtId="0" fontId="12" fillId="40" borderId="10" xfId="0" applyNumberFormat="1" applyFont="1" applyFill="1" applyBorder="1" applyAlignment="1" applyProtection="1">
      <alignment horizontal="center" vertical="center"/>
      <protection/>
    </xf>
    <xf numFmtId="1" fontId="7" fillId="40" borderId="23" xfId="0" applyNumberFormat="1" applyFont="1" applyFill="1" applyBorder="1" applyAlignment="1">
      <alignment horizontal="center" vertical="center"/>
    </xf>
    <xf numFmtId="0" fontId="7" fillId="40" borderId="23" xfId="0" applyNumberFormat="1" applyFont="1" applyFill="1" applyBorder="1" applyAlignment="1">
      <alignment horizontal="center" vertical="center"/>
    </xf>
    <xf numFmtId="49" fontId="7" fillId="40" borderId="23" xfId="0" applyNumberFormat="1" applyFont="1" applyFill="1" applyBorder="1" applyAlignment="1" applyProtection="1">
      <alignment horizontal="center" vertical="center"/>
      <protection/>
    </xf>
    <xf numFmtId="49" fontId="7" fillId="40" borderId="23" xfId="0" applyNumberFormat="1" applyFont="1" applyFill="1" applyBorder="1" applyAlignment="1" applyProtection="1">
      <alignment vertical="center"/>
      <protection/>
    </xf>
    <xf numFmtId="190" fontId="7" fillId="40" borderId="23" xfId="0" applyNumberFormat="1" applyFont="1" applyFill="1" applyBorder="1" applyAlignment="1" applyProtection="1">
      <alignment horizontal="center" vertical="center"/>
      <protection/>
    </xf>
    <xf numFmtId="190" fontId="7" fillId="40" borderId="10" xfId="0" applyNumberFormat="1" applyFont="1" applyFill="1" applyBorder="1" applyAlignment="1" applyProtection="1">
      <alignment horizontal="center" vertical="center"/>
      <protection/>
    </xf>
    <xf numFmtId="49" fontId="2" fillId="40" borderId="23" xfId="0" applyNumberFormat="1" applyFont="1" applyFill="1" applyBorder="1" applyAlignment="1" applyProtection="1">
      <alignment vertical="center"/>
      <protection/>
    </xf>
    <xf numFmtId="1" fontId="2" fillId="40" borderId="13" xfId="0" applyNumberFormat="1" applyFont="1" applyFill="1" applyBorder="1" applyAlignment="1">
      <alignment horizontal="center" vertical="center"/>
    </xf>
    <xf numFmtId="1" fontId="7" fillId="40" borderId="12" xfId="0" applyNumberFormat="1" applyFont="1" applyFill="1" applyBorder="1" applyAlignment="1">
      <alignment horizontal="center" vertical="center"/>
    </xf>
    <xf numFmtId="1" fontId="7" fillId="40" borderId="13" xfId="0" applyNumberFormat="1" applyFont="1" applyFill="1" applyBorder="1" applyAlignment="1">
      <alignment horizontal="center" vertical="center"/>
    </xf>
    <xf numFmtId="49" fontId="7" fillId="40" borderId="18" xfId="0" applyNumberFormat="1" applyFont="1" applyFill="1" applyBorder="1" applyAlignment="1" applyProtection="1">
      <alignment horizontal="center" vertical="center"/>
      <protection/>
    </xf>
    <xf numFmtId="49" fontId="7" fillId="40" borderId="18" xfId="0" applyNumberFormat="1" applyFont="1" applyFill="1" applyBorder="1" applyAlignment="1" applyProtection="1">
      <alignment vertical="center"/>
      <protection/>
    </xf>
    <xf numFmtId="1" fontId="7" fillId="40" borderId="18" xfId="0" applyNumberFormat="1" applyFont="1" applyFill="1" applyBorder="1" applyAlignment="1" applyProtection="1">
      <alignment horizontal="center" vertical="center"/>
      <protection/>
    </xf>
    <xf numFmtId="190" fontId="7" fillId="40" borderId="19" xfId="0" applyNumberFormat="1" applyFont="1" applyFill="1" applyBorder="1" applyAlignment="1" applyProtection="1">
      <alignment horizontal="center" vertical="center"/>
      <protection/>
    </xf>
    <xf numFmtId="49" fontId="2" fillId="40" borderId="12" xfId="0" applyNumberFormat="1" applyFont="1" applyFill="1" applyBorder="1" applyAlignment="1" applyProtection="1">
      <alignment vertical="center"/>
      <protection/>
    </xf>
    <xf numFmtId="188" fontId="7" fillId="40" borderId="20" xfId="0" applyNumberFormat="1" applyFont="1" applyFill="1" applyBorder="1" applyAlignment="1" applyProtection="1">
      <alignment vertical="center"/>
      <protection/>
    </xf>
    <xf numFmtId="49" fontId="2" fillId="40" borderId="20" xfId="0" applyNumberFormat="1" applyFont="1" applyFill="1" applyBorder="1" applyAlignment="1" applyProtection="1">
      <alignment vertical="center"/>
      <protection/>
    </xf>
    <xf numFmtId="0" fontId="1" fillId="40" borderId="22" xfId="0" applyNumberFormat="1" applyFont="1" applyFill="1" applyBorder="1" applyAlignment="1">
      <alignment horizontal="center" vertical="center"/>
    </xf>
    <xf numFmtId="49" fontId="1" fillId="40" borderId="22" xfId="0" applyNumberFormat="1" applyFont="1" applyFill="1" applyBorder="1" applyAlignment="1">
      <alignment horizontal="center" vertical="center"/>
    </xf>
    <xf numFmtId="0" fontId="1" fillId="40" borderId="27" xfId="0" applyNumberFormat="1" applyFont="1" applyFill="1" applyBorder="1" applyAlignment="1" applyProtection="1">
      <alignment horizontal="center" vertical="center"/>
      <protection/>
    </xf>
    <xf numFmtId="190" fontId="1" fillId="40" borderId="42" xfId="0" applyNumberFormat="1" applyFont="1" applyFill="1" applyBorder="1" applyAlignment="1">
      <alignment horizontal="center" vertical="center" wrapText="1"/>
    </xf>
    <xf numFmtId="1" fontId="2" fillId="40" borderId="46" xfId="0" applyNumberFormat="1" applyFont="1" applyFill="1" applyBorder="1" applyAlignment="1">
      <alignment horizontal="center" vertical="center"/>
    </xf>
    <xf numFmtId="0" fontId="1" fillId="40" borderId="22" xfId="0" applyFont="1" applyFill="1" applyBorder="1" applyAlignment="1">
      <alignment horizontal="center" vertical="center" wrapText="1"/>
    </xf>
    <xf numFmtId="1" fontId="1" fillId="40" borderId="22" xfId="0" applyNumberFormat="1" applyFont="1" applyFill="1" applyBorder="1" applyAlignment="1">
      <alignment horizontal="center" vertical="center"/>
    </xf>
    <xf numFmtId="0" fontId="2" fillId="40" borderId="22" xfId="0" applyNumberFormat="1" applyFont="1" applyFill="1" applyBorder="1" applyAlignment="1">
      <alignment horizontal="center" vertical="center" wrapText="1"/>
    </xf>
    <xf numFmtId="49" fontId="2" fillId="40" borderId="22" xfId="0" applyNumberFormat="1" applyFont="1" applyFill="1" applyBorder="1" applyAlignment="1" applyProtection="1">
      <alignment vertical="center"/>
      <protection/>
    </xf>
    <xf numFmtId="0" fontId="1" fillId="40" borderId="19" xfId="0" applyNumberFormat="1" applyFont="1" applyFill="1" applyBorder="1" applyAlignment="1" applyProtection="1">
      <alignment horizontal="center" vertical="center"/>
      <protection/>
    </xf>
    <xf numFmtId="0" fontId="1" fillId="40" borderId="18" xfId="0" applyNumberFormat="1" applyFont="1" applyFill="1" applyBorder="1" applyAlignment="1" applyProtection="1">
      <alignment horizontal="center" vertical="center"/>
      <protection/>
    </xf>
    <xf numFmtId="190" fontId="7" fillId="40" borderId="92" xfId="0" applyNumberFormat="1" applyFont="1" applyFill="1" applyBorder="1" applyAlignment="1">
      <alignment horizontal="center" vertical="center" wrapText="1"/>
    </xf>
    <xf numFmtId="1" fontId="2" fillId="40" borderId="35" xfId="0" applyNumberFormat="1" applyFont="1" applyFill="1" applyBorder="1" applyAlignment="1">
      <alignment horizontal="center" vertical="center"/>
    </xf>
    <xf numFmtId="0" fontId="7" fillId="40" borderId="29" xfId="0" applyFont="1" applyFill="1" applyBorder="1" applyAlignment="1">
      <alignment horizontal="center" vertical="center" wrapText="1"/>
    </xf>
    <xf numFmtId="1" fontId="7" fillId="40" borderId="29" xfId="0" applyNumberFormat="1" applyFont="1" applyFill="1" applyBorder="1" applyAlignment="1">
      <alignment horizontal="center" vertical="center"/>
    </xf>
    <xf numFmtId="0" fontId="7" fillId="40" borderId="29" xfId="0" applyNumberFormat="1" applyFont="1" applyFill="1" applyBorder="1" applyAlignment="1">
      <alignment horizontal="center" vertical="center"/>
    </xf>
    <xf numFmtId="0" fontId="2" fillId="40" borderId="29" xfId="0" applyNumberFormat="1" applyFont="1" applyFill="1" applyBorder="1" applyAlignment="1">
      <alignment horizontal="center" vertical="center" wrapText="1"/>
    </xf>
    <xf numFmtId="49" fontId="7" fillId="40" borderId="29" xfId="0" applyNumberFormat="1" applyFont="1" applyFill="1" applyBorder="1" applyAlignment="1" applyProtection="1">
      <alignment horizontal="center" vertical="center"/>
      <protection/>
    </xf>
    <xf numFmtId="1" fontId="7" fillId="40" borderId="29" xfId="0" applyNumberFormat="1" applyFont="1" applyFill="1" applyBorder="1" applyAlignment="1" applyProtection="1">
      <alignment horizontal="center" vertical="center"/>
      <protection/>
    </xf>
    <xf numFmtId="0" fontId="7" fillId="40" borderId="29" xfId="0" applyNumberFormat="1" applyFont="1" applyFill="1" applyBorder="1" applyAlignment="1">
      <alignment horizontal="center" vertical="center" wrapText="1"/>
    </xf>
    <xf numFmtId="49" fontId="7" fillId="40" borderId="29" xfId="0" applyNumberFormat="1" applyFont="1" applyFill="1" applyBorder="1" applyAlignment="1" applyProtection="1">
      <alignment vertical="center"/>
      <protection/>
    </xf>
    <xf numFmtId="49" fontId="7" fillId="40" borderId="65" xfId="0" applyNumberFormat="1" applyFont="1" applyFill="1" applyBorder="1" applyAlignment="1" applyProtection="1">
      <alignment vertical="center"/>
      <protection/>
    </xf>
    <xf numFmtId="49" fontId="7" fillId="40" borderId="31" xfId="0" applyNumberFormat="1" applyFont="1" applyFill="1" applyBorder="1" applyAlignment="1" applyProtection="1">
      <alignment vertical="center"/>
      <protection/>
    </xf>
    <xf numFmtId="49" fontId="7" fillId="40" borderId="23" xfId="0" applyNumberFormat="1" applyFont="1" applyFill="1" applyBorder="1" applyAlignment="1">
      <alignment vertical="center" wrapText="1"/>
    </xf>
    <xf numFmtId="1" fontId="2" fillId="40" borderId="16" xfId="0" applyNumberFormat="1" applyFont="1" applyFill="1" applyBorder="1" applyAlignment="1">
      <alignment horizontal="center" vertical="center"/>
    </xf>
    <xf numFmtId="1" fontId="7" fillId="40" borderId="16" xfId="0" applyNumberFormat="1" applyFont="1" applyFill="1" applyBorder="1" applyAlignment="1">
      <alignment horizontal="center" vertical="center"/>
    </xf>
    <xf numFmtId="0" fontId="7" fillId="40" borderId="16" xfId="0" applyNumberFormat="1" applyFont="1" applyFill="1" applyBorder="1" applyAlignment="1">
      <alignment horizontal="center" vertical="center"/>
    </xf>
    <xf numFmtId="49" fontId="7" fillId="40" borderId="16" xfId="0" applyNumberFormat="1" applyFont="1" applyFill="1" applyBorder="1" applyAlignment="1" applyProtection="1">
      <alignment horizontal="center" vertical="center"/>
      <protection/>
    </xf>
    <xf numFmtId="49" fontId="7" fillId="40" borderId="16" xfId="0" applyNumberFormat="1" applyFont="1" applyFill="1" applyBorder="1" applyAlignment="1" applyProtection="1">
      <alignment vertical="center"/>
      <protection/>
    </xf>
    <xf numFmtId="49" fontId="2" fillId="40" borderId="16" xfId="0" applyNumberFormat="1" applyFont="1" applyFill="1" applyBorder="1" applyAlignment="1" applyProtection="1">
      <alignment vertical="center"/>
      <protection/>
    </xf>
    <xf numFmtId="49" fontId="7" fillId="40" borderId="22" xfId="0" applyNumberFormat="1" applyFont="1" applyFill="1" applyBorder="1" applyAlignment="1">
      <alignment vertical="center" wrapText="1"/>
    </xf>
    <xf numFmtId="49" fontId="7" fillId="40" borderId="16" xfId="0" applyNumberFormat="1" applyFont="1" applyFill="1" applyBorder="1" applyAlignment="1">
      <alignment horizontal="center" vertical="center"/>
    </xf>
    <xf numFmtId="49" fontId="7" fillId="40" borderId="28" xfId="0" applyNumberFormat="1" applyFont="1" applyFill="1" applyBorder="1" applyAlignment="1">
      <alignment horizontal="center" vertical="center"/>
    </xf>
    <xf numFmtId="49" fontId="6" fillId="40" borderId="91" xfId="0" applyNumberFormat="1" applyFont="1" applyFill="1" applyBorder="1" applyAlignment="1">
      <alignment horizontal="center" vertical="center" wrapText="1"/>
    </xf>
    <xf numFmtId="49" fontId="7" fillId="40" borderId="24" xfId="0" applyNumberFormat="1" applyFont="1" applyFill="1" applyBorder="1" applyAlignment="1">
      <alignment horizontal="center" vertical="center" wrapText="1"/>
    </xf>
    <xf numFmtId="1" fontId="2" fillId="40" borderId="43" xfId="0" applyNumberFormat="1" applyFont="1" applyFill="1" applyBorder="1" applyAlignment="1">
      <alignment horizontal="center" vertical="center"/>
    </xf>
    <xf numFmtId="1" fontId="7" fillId="40" borderId="26" xfId="0" applyNumberFormat="1" applyFont="1" applyFill="1" applyBorder="1" applyAlignment="1">
      <alignment horizontal="center" vertical="center"/>
    </xf>
    <xf numFmtId="0" fontId="7" fillId="40" borderId="26" xfId="0" applyFont="1" applyFill="1" applyBorder="1" applyAlignment="1">
      <alignment horizontal="center" vertical="center" wrapText="1"/>
    </xf>
    <xf numFmtId="49" fontId="11" fillId="40" borderId="26" xfId="0" applyNumberFormat="1" applyFont="1" applyFill="1" applyBorder="1" applyAlignment="1" applyProtection="1">
      <alignment horizontal="center" vertical="center"/>
      <protection/>
    </xf>
    <xf numFmtId="49" fontId="7" fillId="40" borderId="26" xfId="0" applyNumberFormat="1" applyFont="1" applyFill="1" applyBorder="1" applyAlignment="1" applyProtection="1">
      <alignment horizontal="center" vertical="center"/>
      <protection/>
    </xf>
    <xf numFmtId="49" fontId="7" fillId="40" borderId="26" xfId="0" applyNumberFormat="1" applyFont="1" applyFill="1" applyBorder="1" applyAlignment="1" applyProtection="1">
      <alignment vertical="center"/>
      <protection/>
    </xf>
    <xf numFmtId="0" fontId="7" fillId="40" borderId="26" xfId="0" applyNumberFormat="1" applyFont="1" applyFill="1" applyBorder="1" applyAlignment="1" applyProtection="1">
      <alignment horizontal="center" vertical="center"/>
      <protection/>
    </xf>
    <xf numFmtId="1" fontId="7" fillId="40" borderId="26" xfId="0" applyNumberFormat="1" applyFont="1" applyFill="1" applyBorder="1" applyAlignment="1" applyProtection="1">
      <alignment horizontal="center" vertical="center"/>
      <protection/>
    </xf>
    <xf numFmtId="49" fontId="2" fillId="40" borderId="47" xfId="0" applyNumberFormat="1" applyFont="1" applyFill="1" applyBorder="1" applyAlignment="1" applyProtection="1">
      <alignment vertical="center"/>
      <protection/>
    </xf>
    <xf numFmtId="49" fontId="1" fillId="40" borderId="16" xfId="0" applyNumberFormat="1" applyFont="1" applyFill="1" applyBorder="1" applyAlignment="1">
      <alignment horizontal="center" vertical="center"/>
    </xf>
    <xf numFmtId="49" fontId="1" fillId="40" borderId="16" xfId="0" applyNumberFormat="1" applyFont="1" applyFill="1" applyBorder="1" applyAlignment="1">
      <alignment horizontal="center" vertical="center"/>
    </xf>
    <xf numFmtId="0" fontId="1" fillId="40" borderId="28" xfId="0" applyNumberFormat="1" applyFont="1" applyFill="1" applyBorder="1" applyAlignment="1" applyProtection="1">
      <alignment horizontal="center" vertical="center"/>
      <protection/>
    </xf>
    <xf numFmtId="0" fontId="1" fillId="40" borderId="16" xfId="0" applyNumberFormat="1" applyFont="1" applyFill="1" applyBorder="1" applyAlignment="1" applyProtection="1">
      <alignment horizontal="center" vertical="center"/>
      <protection/>
    </xf>
    <xf numFmtId="0" fontId="1" fillId="40" borderId="20" xfId="0" applyFont="1" applyFill="1" applyBorder="1" applyAlignment="1">
      <alignment horizontal="center" vertical="center" wrapText="1"/>
    </xf>
    <xf numFmtId="1" fontId="1" fillId="40" borderId="16" xfId="0" applyNumberFormat="1" applyFont="1" applyFill="1" applyBorder="1" applyAlignment="1">
      <alignment horizontal="center" vertical="center"/>
    </xf>
    <xf numFmtId="0" fontId="1" fillId="40" borderId="16" xfId="0" applyNumberFormat="1" applyFont="1" applyFill="1" applyBorder="1" applyAlignment="1">
      <alignment horizontal="center" vertical="center"/>
    </xf>
    <xf numFmtId="0" fontId="1" fillId="40" borderId="16" xfId="0" applyFont="1" applyFill="1" applyBorder="1" applyAlignment="1">
      <alignment horizontal="center" vertical="center" wrapText="1"/>
    </xf>
    <xf numFmtId="0" fontId="2" fillId="40" borderId="16" xfId="0" applyNumberFormat="1" applyFont="1" applyFill="1" applyBorder="1" applyAlignment="1">
      <alignment horizontal="center" vertical="center" wrapText="1"/>
    </xf>
    <xf numFmtId="0" fontId="7" fillId="40" borderId="22" xfId="0" applyNumberFormat="1" applyFont="1" applyFill="1" applyBorder="1" applyAlignment="1">
      <alignment horizontal="center" vertical="center"/>
    </xf>
    <xf numFmtId="0" fontId="1" fillId="40" borderId="27" xfId="0" applyNumberFormat="1" applyFont="1" applyFill="1" applyBorder="1" applyAlignment="1" applyProtection="1">
      <alignment horizontal="center" vertical="center"/>
      <protection/>
    </xf>
    <xf numFmtId="0" fontId="1" fillId="40" borderId="22" xfId="0" applyNumberFormat="1" applyFont="1" applyFill="1" applyBorder="1" applyAlignment="1" applyProtection="1">
      <alignment horizontal="center" vertical="center"/>
      <protection/>
    </xf>
    <xf numFmtId="190" fontId="7" fillId="40" borderId="22" xfId="0" applyNumberFormat="1" applyFont="1" applyFill="1" applyBorder="1" applyAlignment="1">
      <alignment horizontal="center" vertical="center" wrapText="1"/>
    </xf>
    <xf numFmtId="190" fontId="7" fillId="40" borderId="22" xfId="0" applyNumberFormat="1" applyFont="1" applyFill="1" applyBorder="1" applyAlignment="1" applyProtection="1">
      <alignment horizontal="center" vertical="center"/>
      <protection/>
    </xf>
    <xf numFmtId="49" fontId="7" fillId="40" borderId="22" xfId="0" applyNumberFormat="1" applyFont="1" applyFill="1" applyBorder="1" applyAlignment="1" applyProtection="1">
      <alignment vertical="center"/>
      <protection/>
    </xf>
    <xf numFmtId="1" fontId="2" fillId="40" borderId="18" xfId="0" applyNumberFormat="1" applyFont="1" applyFill="1" applyBorder="1" applyAlignment="1">
      <alignment horizontal="center" vertical="center" wrapText="1"/>
    </xf>
    <xf numFmtId="1" fontId="2" fillId="40" borderId="18" xfId="0" applyNumberFormat="1" applyFont="1" applyFill="1" applyBorder="1" applyAlignment="1">
      <alignment horizontal="center" vertical="center"/>
    </xf>
    <xf numFmtId="190" fontId="7" fillId="40" borderId="18" xfId="0" applyNumberFormat="1" applyFont="1" applyFill="1" applyBorder="1" applyAlignment="1">
      <alignment horizontal="center" vertical="center" wrapText="1"/>
    </xf>
    <xf numFmtId="0" fontId="2" fillId="40" borderId="18" xfId="0" applyNumberFormat="1" applyFont="1" applyFill="1" applyBorder="1" applyAlignment="1">
      <alignment horizontal="center" vertical="center" wrapText="1"/>
    </xf>
    <xf numFmtId="49" fontId="2" fillId="40" borderId="18" xfId="0" applyNumberFormat="1" applyFont="1" applyFill="1" applyBorder="1" applyAlignment="1" applyProtection="1">
      <alignment vertical="center"/>
      <protection/>
    </xf>
    <xf numFmtId="49" fontId="2" fillId="40" borderId="19" xfId="0" applyNumberFormat="1" applyFont="1" applyFill="1" applyBorder="1" applyAlignment="1" applyProtection="1">
      <alignment vertical="center"/>
      <protection/>
    </xf>
    <xf numFmtId="49" fontId="2" fillId="40" borderId="12" xfId="0" applyNumberFormat="1" applyFont="1" applyFill="1" applyBorder="1" applyAlignment="1" applyProtection="1">
      <alignment vertical="center"/>
      <protection/>
    </xf>
    <xf numFmtId="0" fontId="1" fillId="40" borderId="18" xfId="0" applyNumberFormat="1" applyFont="1" applyFill="1" applyBorder="1" applyAlignment="1">
      <alignment horizontal="center" vertical="center" wrapText="1"/>
    </xf>
    <xf numFmtId="0" fontId="2" fillId="40" borderId="26" xfId="0" applyNumberFormat="1" applyFont="1" applyFill="1" applyBorder="1" applyAlignment="1" applyProtection="1">
      <alignment horizontal="center" vertical="center"/>
      <protection/>
    </xf>
    <xf numFmtId="0" fontId="7" fillId="40" borderId="22" xfId="0" applyFont="1" applyFill="1" applyBorder="1" applyAlignment="1">
      <alignment horizontal="center" vertical="center" wrapText="1"/>
    </xf>
    <xf numFmtId="49" fontId="7" fillId="40" borderId="22" xfId="0" applyNumberFormat="1" applyFont="1" applyFill="1" applyBorder="1" applyAlignment="1">
      <alignment horizontal="center" vertical="center" wrapText="1"/>
    </xf>
    <xf numFmtId="49" fontId="7" fillId="40" borderId="22" xfId="0" applyNumberFormat="1" applyFont="1" applyFill="1" applyBorder="1" applyAlignment="1" applyProtection="1">
      <alignment horizontal="center" vertical="center"/>
      <protection/>
    </xf>
    <xf numFmtId="0" fontId="7" fillId="40" borderId="16" xfId="0" applyNumberFormat="1" applyFont="1" applyFill="1" applyBorder="1" applyAlignment="1" applyProtection="1">
      <alignment vertical="center"/>
      <protection/>
    </xf>
    <xf numFmtId="49" fontId="7" fillId="40" borderId="40" xfId="0" applyNumberFormat="1" applyFont="1" applyFill="1" applyBorder="1" applyAlignment="1" applyProtection="1">
      <alignment vertical="center"/>
      <protection/>
    </xf>
    <xf numFmtId="49" fontId="7" fillId="40" borderId="47" xfId="0" applyNumberFormat="1" applyFont="1" applyFill="1" applyBorder="1" applyAlignment="1" applyProtection="1">
      <alignment vertical="center"/>
      <protection/>
    </xf>
    <xf numFmtId="188" fontId="10" fillId="40" borderId="18" xfId="0" applyNumberFormat="1" applyFont="1" applyFill="1" applyBorder="1" applyAlignment="1" applyProtection="1">
      <alignment horizontal="center" vertical="center"/>
      <protection/>
    </xf>
    <xf numFmtId="188" fontId="10" fillId="40" borderId="31" xfId="0" applyNumberFormat="1" applyFont="1" applyFill="1" applyBorder="1" applyAlignment="1" applyProtection="1">
      <alignment vertical="center"/>
      <protection/>
    </xf>
    <xf numFmtId="188" fontId="10" fillId="40" borderId="19" xfId="0" applyNumberFormat="1" applyFont="1" applyFill="1" applyBorder="1" applyAlignment="1" applyProtection="1">
      <alignment vertical="center"/>
      <protection/>
    </xf>
    <xf numFmtId="49" fontId="7" fillId="40" borderId="19" xfId="0" applyNumberFormat="1" applyFont="1" applyFill="1" applyBorder="1" applyAlignment="1" applyProtection="1">
      <alignment vertical="center"/>
      <protection/>
    </xf>
    <xf numFmtId="49" fontId="7" fillId="40" borderId="12" xfId="0" applyNumberFormat="1" applyFont="1" applyFill="1" applyBorder="1" applyAlignment="1" applyProtection="1">
      <alignment vertical="center"/>
      <protection/>
    </xf>
    <xf numFmtId="49" fontId="7" fillId="40" borderId="10" xfId="0" applyNumberFormat="1" applyFont="1" applyFill="1" applyBorder="1" applyAlignment="1" applyProtection="1">
      <alignment vertical="center"/>
      <protection/>
    </xf>
    <xf numFmtId="49" fontId="7" fillId="40" borderId="34" xfId="0" applyNumberFormat="1" applyFont="1" applyFill="1" applyBorder="1" applyAlignment="1" applyProtection="1">
      <alignment vertical="center"/>
      <protection/>
    </xf>
    <xf numFmtId="1" fontId="2" fillId="40" borderId="22" xfId="0" applyNumberFormat="1" applyFont="1" applyFill="1" applyBorder="1" applyAlignment="1">
      <alignment horizontal="center" vertical="center"/>
    </xf>
    <xf numFmtId="1" fontId="7" fillId="40" borderId="22" xfId="0" applyNumberFormat="1" applyFont="1" applyFill="1" applyBorder="1" applyAlignment="1">
      <alignment horizontal="center" vertical="center"/>
    </xf>
    <xf numFmtId="49" fontId="7" fillId="40" borderId="19" xfId="0" applyNumberFormat="1" applyFont="1" applyFill="1" applyBorder="1" applyAlignment="1">
      <alignment horizontal="center" vertical="center" wrapText="1"/>
    </xf>
    <xf numFmtId="49" fontId="7" fillId="40" borderId="12" xfId="0" applyNumberFormat="1" applyFont="1" applyFill="1" applyBorder="1" applyAlignment="1">
      <alignment horizontal="center" vertical="center" wrapText="1"/>
    </xf>
    <xf numFmtId="0" fontId="1" fillId="40" borderId="22" xfId="0" applyFont="1" applyFill="1" applyBorder="1" applyAlignment="1">
      <alignment horizontal="center" vertical="center" wrapText="1"/>
    </xf>
    <xf numFmtId="1" fontId="1" fillId="40" borderId="23" xfId="0" applyNumberFormat="1" applyFont="1" applyFill="1" applyBorder="1" applyAlignment="1">
      <alignment horizontal="center" vertical="center"/>
    </xf>
    <xf numFmtId="0" fontId="1" fillId="40" borderId="23" xfId="0" applyNumberFormat="1" applyFont="1" applyFill="1" applyBorder="1" applyAlignment="1">
      <alignment horizontal="center" vertical="center"/>
    </xf>
    <xf numFmtId="0" fontId="2" fillId="40" borderId="22" xfId="0" applyNumberFormat="1" applyFont="1" applyFill="1" applyBorder="1" applyAlignment="1">
      <alignment horizontal="center" vertical="center" wrapText="1"/>
    </xf>
    <xf numFmtId="1" fontId="7" fillId="40" borderId="18" xfId="0" applyNumberFormat="1" applyFont="1" applyFill="1" applyBorder="1" applyAlignment="1">
      <alignment horizontal="center" vertical="center"/>
    </xf>
    <xf numFmtId="0" fontId="7" fillId="40" borderId="18" xfId="0" applyNumberFormat="1" applyFont="1" applyFill="1" applyBorder="1" applyAlignment="1">
      <alignment horizontal="center" vertical="center"/>
    </xf>
    <xf numFmtId="0" fontId="1" fillId="40" borderId="18" xfId="0" applyFont="1" applyFill="1" applyBorder="1" applyAlignment="1">
      <alignment horizontal="center" vertical="center" wrapText="1"/>
    </xf>
    <xf numFmtId="49" fontId="1" fillId="40" borderId="18" xfId="0" applyNumberFormat="1" applyFont="1" applyFill="1" applyBorder="1" applyAlignment="1">
      <alignment horizontal="center" vertical="center" wrapText="1"/>
    </xf>
    <xf numFmtId="188" fontId="1" fillId="40" borderId="19" xfId="0" applyNumberFormat="1" applyFont="1" applyFill="1" applyBorder="1" applyAlignment="1" applyProtection="1">
      <alignment horizontal="center" vertical="center" wrapText="1"/>
      <protection/>
    </xf>
    <xf numFmtId="188" fontId="1" fillId="40" borderId="18" xfId="0" applyNumberFormat="1" applyFont="1" applyFill="1" applyBorder="1" applyAlignment="1" applyProtection="1">
      <alignment horizontal="center" vertical="center" wrapText="1"/>
      <protection/>
    </xf>
    <xf numFmtId="190" fontId="2" fillId="40" borderId="13" xfId="0" applyNumberFormat="1" applyFont="1" applyFill="1" applyBorder="1" applyAlignment="1">
      <alignment horizontal="center" vertical="center" wrapText="1"/>
    </xf>
    <xf numFmtId="188" fontId="10" fillId="40" borderId="12" xfId="0" applyNumberFormat="1" applyFont="1" applyFill="1" applyBorder="1" applyAlignment="1" applyProtection="1">
      <alignment vertical="center"/>
      <protection/>
    </xf>
    <xf numFmtId="1" fontId="7" fillId="40" borderId="33" xfId="0" applyNumberFormat="1" applyFont="1" applyFill="1" applyBorder="1" applyAlignment="1">
      <alignment horizontal="left" vertical="center" wrapText="1"/>
    </xf>
    <xf numFmtId="188" fontId="7" fillId="40" borderId="24" xfId="0" applyNumberFormat="1" applyFont="1" applyFill="1" applyBorder="1" applyAlignment="1" applyProtection="1">
      <alignment horizontal="center" vertical="center"/>
      <protection/>
    </xf>
    <xf numFmtId="188" fontId="7" fillId="40" borderId="20" xfId="0" applyNumberFormat="1" applyFont="1" applyFill="1" applyBorder="1" applyAlignment="1" applyProtection="1">
      <alignment horizontal="center" vertical="center"/>
      <protection/>
    </xf>
    <xf numFmtId="0" fontId="7" fillId="40" borderId="23" xfId="0" applyNumberFormat="1" applyFont="1" applyFill="1" applyBorder="1" applyAlignment="1">
      <alignment horizontal="center" vertical="center" wrapText="1"/>
    </xf>
    <xf numFmtId="188" fontId="7" fillId="40" borderId="10" xfId="0" applyNumberFormat="1" applyFont="1" applyFill="1" applyBorder="1" applyAlignment="1" applyProtection="1">
      <alignment horizontal="center" vertical="center"/>
      <protection/>
    </xf>
    <xf numFmtId="188" fontId="7" fillId="40" borderId="22" xfId="0" applyNumberFormat="1" applyFont="1" applyFill="1" applyBorder="1" applyAlignment="1" applyProtection="1">
      <alignment horizontal="center" vertical="center"/>
      <protection/>
    </xf>
    <xf numFmtId="188" fontId="7" fillId="40" borderId="65" xfId="0" applyNumberFormat="1" applyFont="1" applyFill="1" applyBorder="1" applyAlignment="1" applyProtection="1">
      <alignment horizontal="center" vertical="center"/>
      <protection/>
    </xf>
    <xf numFmtId="188" fontId="7" fillId="40" borderId="29" xfId="0" applyNumberFormat="1" applyFont="1" applyFill="1" applyBorder="1" applyAlignment="1" applyProtection="1">
      <alignment horizontal="center" vertical="center"/>
      <protection/>
    </xf>
    <xf numFmtId="1" fontId="7" fillId="40" borderId="25" xfId="0" applyNumberFormat="1" applyFont="1" applyFill="1" applyBorder="1" applyAlignment="1">
      <alignment horizontal="left" vertical="center" wrapText="1"/>
    </xf>
    <xf numFmtId="188" fontId="7" fillId="40" borderId="19" xfId="0" applyNumberFormat="1" applyFont="1" applyFill="1" applyBorder="1" applyAlignment="1" applyProtection="1">
      <alignment horizontal="center" vertical="center"/>
      <protection/>
    </xf>
    <xf numFmtId="188" fontId="7" fillId="40" borderId="18" xfId="0" applyNumberFormat="1" applyFont="1" applyFill="1" applyBorder="1" applyAlignment="1" applyProtection="1">
      <alignment horizontal="center" vertical="center"/>
      <protection/>
    </xf>
    <xf numFmtId="0" fontId="7" fillId="40" borderId="27" xfId="0" applyNumberFormat="1" applyFont="1" applyFill="1" applyBorder="1" applyAlignment="1" applyProtection="1">
      <alignment horizontal="center" vertical="center"/>
      <protection/>
    </xf>
    <xf numFmtId="49" fontId="7" fillId="40" borderId="19" xfId="0" applyNumberFormat="1" applyFont="1" applyFill="1" applyBorder="1" applyAlignment="1" applyProtection="1">
      <alignment horizontal="center" vertical="center"/>
      <protection/>
    </xf>
    <xf numFmtId="188" fontId="7" fillId="40" borderId="18" xfId="0" applyNumberFormat="1" applyFont="1" applyFill="1" applyBorder="1" applyAlignment="1" applyProtection="1">
      <alignment vertical="center"/>
      <protection/>
    </xf>
    <xf numFmtId="49" fontId="7" fillId="40" borderId="12" xfId="0" applyNumberFormat="1" applyFont="1" applyFill="1" applyBorder="1" applyAlignment="1" applyProtection="1">
      <alignment horizontal="center" vertical="center"/>
      <protection/>
    </xf>
    <xf numFmtId="49" fontId="7" fillId="40" borderId="33" xfId="0" applyNumberFormat="1" applyFont="1" applyFill="1" applyBorder="1" applyAlignment="1">
      <alignment vertical="center" wrapText="1"/>
    </xf>
    <xf numFmtId="49" fontId="7" fillId="40" borderId="46" xfId="0" applyNumberFormat="1" applyFont="1" applyFill="1" applyBorder="1" applyAlignment="1">
      <alignment horizontal="center" vertical="center" wrapText="1"/>
    </xf>
    <xf numFmtId="0" fontId="2" fillId="40" borderId="22" xfId="0" applyFont="1" applyFill="1" applyBorder="1" applyAlignment="1">
      <alignment horizontal="center" vertical="center" wrapText="1"/>
    </xf>
    <xf numFmtId="49" fontId="7" fillId="40" borderId="25" xfId="0" applyNumberFormat="1" applyFont="1" applyFill="1" applyBorder="1" applyAlignment="1">
      <alignment horizontal="center" vertical="center" wrapText="1"/>
    </xf>
    <xf numFmtId="1" fontId="7" fillId="40" borderId="16" xfId="0" applyNumberFormat="1" applyFont="1" applyFill="1" applyBorder="1" applyAlignment="1" applyProtection="1">
      <alignment horizontal="center" vertical="center"/>
      <protection/>
    </xf>
    <xf numFmtId="0" fontId="7" fillId="40" borderId="16" xfId="0" applyNumberFormat="1" applyFont="1" applyFill="1" applyBorder="1" applyAlignment="1" applyProtection="1">
      <alignment horizontal="center" vertical="center"/>
      <protection/>
    </xf>
    <xf numFmtId="1" fontId="7" fillId="40" borderId="10" xfId="0" applyNumberFormat="1" applyFont="1" applyFill="1" applyBorder="1" applyAlignment="1">
      <alignment horizontal="center" vertical="center" wrapText="1"/>
    </xf>
    <xf numFmtId="1" fontId="7" fillId="40" borderId="22" xfId="0" applyNumberFormat="1" applyFont="1" applyFill="1" applyBorder="1" applyAlignment="1">
      <alignment horizontal="center" vertical="center" wrapText="1"/>
    </xf>
    <xf numFmtId="1" fontId="7" fillId="40" borderId="23" xfId="0" applyNumberFormat="1" applyFont="1" applyFill="1" applyBorder="1" applyAlignment="1">
      <alignment horizontal="center" vertical="center" wrapText="1"/>
    </xf>
    <xf numFmtId="49" fontId="2" fillId="40" borderId="20" xfId="0" applyNumberFormat="1" applyFont="1" applyFill="1" applyBorder="1" applyAlignment="1" applyProtection="1">
      <alignment horizontal="center" vertical="center"/>
      <protection/>
    </xf>
    <xf numFmtId="49" fontId="2" fillId="40" borderId="22" xfId="0" applyNumberFormat="1" applyFont="1" applyFill="1" applyBorder="1" applyAlignment="1" applyProtection="1">
      <alignment horizontal="center" vertical="center"/>
      <protection/>
    </xf>
    <xf numFmtId="0" fontId="2" fillId="40" borderId="18" xfId="0" applyNumberFormat="1" applyFont="1" applyFill="1" applyBorder="1" applyAlignment="1" applyProtection="1">
      <alignment horizontal="center" vertical="center"/>
      <protection/>
    </xf>
    <xf numFmtId="49" fontId="7" fillId="40" borderId="27" xfId="0" applyNumberFormat="1" applyFont="1" applyFill="1" applyBorder="1" applyAlignment="1">
      <alignment horizontal="center" vertical="center"/>
    </xf>
    <xf numFmtId="1" fontId="7" fillId="40" borderId="19" xfId="0" applyNumberFormat="1" applyFont="1" applyFill="1" applyBorder="1" applyAlignment="1" applyProtection="1">
      <alignment horizontal="center" vertical="center"/>
      <protection/>
    </xf>
    <xf numFmtId="49" fontId="2" fillId="40" borderId="17" xfId="0" applyNumberFormat="1" applyFont="1" applyFill="1" applyBorder="1" applyAlignment="1">
      <alignment horizontal="left" vertical="center" wrapText="1"/>
    </xf>
    <xf numFmtId="49" fontId="7" fillId="40" borderId="33" xfId="0" applyNumberFormat="1" applyFont="1" applyFill="1" applyBorder="1" applyAlignment="1">
      <alignment horizontal="left" vertical="center" wrapText="1"/>
    </xf>
    <xf numFmtId="1" fontId="7" fillId="40" borderId="10" xfId="0" applyNumberFormat="1" applyFont="1" applyFill="1" applyBorder="1" applyAlignment="1">
      <alignment horizontal="left" vertical="center" wrapText="1"/>
    </xf>
    <xf numFmtId="1" fontId="7" fillId="40" borderId="20" xfId="0" applyNumberFormat="1" applyFont="1" applyFill="1" applyBorder="1" applyAlignment="1">
      <alignment horizontal="center" vertical="center" wrapText="1"/>
    </xf>
    <xf numFmtId="1" fontId="14" fillId="40" borderId="22" xfId="0" applyNumberFormat="1" applyFont="1" applyFill="1" applyBorder="1" applyAlignment="1">
      <alignment horizontal="center" vertical="center" wrapText="1"/>
    </xf>
    <xf numFmtId="1" fontId="14" fillId="40" borderId="27" xfId="0" applyNumberFormat="1" applyFont="1" applyFill="1" applyBorder="1" applyAlignment="1">
      <alignment horizontal="center" vertical="center" wrapText="1"/>
    </xf>
    <xf numFmtId="1" fontId="14" fillId="40" borderId="23" xfId="0" applyNumberFormat="1" applyFont="1" applyFill="1" applyBorder="1" applyAlignment="1">
      <alignment horizontal="center" vertical="center" wrapText="1"/>
    </xf>
    <xf numFmtId="1" fontId="7" fillId="40" borderId="19" xfId="0" applyNumberFormat="1" applyFont="1" applyFill="1" applyBorder="1" applyAlignment="1">
      <alignment horizontal="center" vertical="center" wrapText="1"/>
    </xf>
    <xf numFmtId="188" fontId="7" fillId="40" borderId="23" xfId="0" applyNumberFormat="1" applyFont="1" applyFill="1" applyBorder="1" applyAlignment="1" applyProtection="1">
      <alignment vertical="center"/>
      <protection/>
    </xf>
    <xf numFmtId="49" fontId="7" fillId="40" borderId="30" xfId="0" applyNumberFormat="1" applyFont="1" applyFill="1" applyBorder="1" applyAlignment="1">
      <alignment horizontal="center" vertical="center" wrapText="1"/>
    </xf>
    <xf numFmtId="49" fontId="7" fillId="40" borderId="106" xfId="0" applyNumberFormat="1" applyFont="1" applyFill="1" applyBorder="1" applyAlignment="1">
      <alignment horizontal="left" vertical="center" wrapText="1"/>
    </xf>
    <xf numFmtId="49" fontId="7" fillId="40" borderId="29" xfId="0" applyNumberFormat="1" applyFont="1" applyFill="1" applyBorder="1" applyAlignment="1">
      <alignment horizontal="center" vertical="center" wrapText="1"/>
    </xf>
    <xf numFmtId="0" fontId="7" fillId="40" borderId="65" xfId="0" applyNumberFormat="1" applyFont="1" applyFill="1" applyBorder="1" applyAlignment="1" applyProtection="1">
      <alignment horizontal="center" vertical="center"/>
      <protection/>
    </xf>
    <xf numFmtId="0" fontId="7" fillId="40" borderId="29" xfId="0" applyNumberFormat="1" applyFont="1" applyFill="1" applyBorder="1" applyAlignment="1" applyProtection="1">
      <alignment horizontal="center" vertical="center"/>
      <protection/>
    </xf>
    <xf numFmtId="0" fontId="2" fillId="40" borderId="35" xfId="0" applyFont="1" applyFill="1" applyBorder="1" applyAlignment="1">
      <alignment horizontal="center" vertical="center" wrapText="1"/>
    </xf>
    <xf numFmtId="49" fontId="7" fillId="40" borderId="29" xfId="0" applyNumberFormat="1" applyFont="1" applyFill="1" applyBorder="1" applyAlignment="1">
      <alignment horizontal="center" vertical="center"/>
    </xf>
    <xf numFmtId="49" fontId="11" fillId="40" borderId="29" xfId="0" applyNumberFormat="1" applyFont="1" applyFill="1" applyBorder="1" applyAlignment="1" applyProtection="1">
      <alignment horizontal="center" vertical="center"/>
      <protection/>
    </xf>
    <xf numFmtId="1" fontId="7" fillId="40" borderId="65" xfId="0" applyNumberFormat="1" applyFont="1" applyFill="1" applyBorder="1" applyAlignment="1" applyProtection="1">
      <alignment horizontal="center" vertical="center"/>
      <protection/>
    </xf>
    <xf numFmtId="49" fontId="2" fillId="40" borderId="31" xfId="0" applyNumberFormat="1" applyFont="1" applyFill="1" applyBorder="1" applyAlignment="1" applyProtection="1">
      <alignment vertical="center"/>
      <protection/>
    </xf>
    <xf numFmtId="49" fontId="2" fillId="40" borderId="16" xfId="0" applyNumberFormat="1" applyFont="1" applyFill="1" applyBorder="1" applyAlignment="1">
      <alignment horizontal="left" vertical="center" wrapText="1"/>
    </xf>
    <xf numFmtId="49" fontId="11" fillId="40" borderId="16" xfId="0" applyNumberFormat="1" applyFont="1" applyFill="1" applyBorder="1" applyAlignment="1" applyProtection="1">
      <alignment horizontal="center" vertical="center"/>
      <protection/>
    </xf>
    <xf numFmtId="49" fontId="2" fillId="40" borderId="16" xfId="0" applyNumberFormat="1" applyFont="1" applyFill="1" applyBorder="1" applyAlignment="1" applyProtection="1">
      <alignment vertical="center"/>
      <protection/>
    </xf>
    <xf numFmtId="0" fontId="2" fillId="40" borderId="25" xfId="0" applyFont="1" applyFill="1" applyBorder="1" applyAlignment="1">
      <alignment horizontal="center" vertical="center" wrapText="1"/>
    </xf>
    <xf numFmtId="0" fontId="2" fillId="40" borderId="17" xfId="0" applyFont="1" applyFill="1" applyBorder="1" applyAlignment="1">
      <alignment vertical="center" wrapText="1"/>
    </xf>
    <xf numFmtId="0" fontId="2" fillId="40" borderId="19" xfId="0" applyFont="1" applyFill="1" applyBorder="1" applyAlignment="1">
      <alignment horizontal="center" vertical="center" wrapText="1"/>
    </xf>
    <xf numFmtId="0" fontId="2" fillId="40" borderId="15" xfId="0" applyFont="1" applyFill="1" applyBorder="1" applyAlignment="1">
      <alignment horizontal="center" vertical="center" wrapText="1"/>
    </xf>
    <xf numFmtId="0" fontId="2" fillId="40" borderId="66" xfId="0" applyFont="1" applyFill="1" applyBorder="1" applyAlignment="1">
      <alignment horizontal="center" vertical="center" wrapText="1"/>
    </xf>
    <xf numFmtId="0" fontId="2" fillId="40" borderId="17" xfId="0" applyFont="1" applyFill="1" applyBorder="1" applyAlignment="1">
      <alignment horizontal="left" vertical="center" wrapText="1"/>
    </xf>
    <xf numFmtId="0" fontId="7" fillId="40" borderId="24" xfId="0" applyFont="1" applyFill="1" applyBorder="1" applyAlignment="1">
      <alignment horizontal="center" vertical="center" wrapText="1"/>
    </xf>
    <xf numFmtId="0" fontId="7" fillId="40" borderId="27" xfId="0" applyFont="1" applyFill="1" applyBorder="1" applyAlignment="1">
      <alignment horizontal="center" vertical="center" wrapText="1"/>
    </xf>
    <xf numFmtId="188" fontId="10" fillId="40" borderId="16" xfId="0" applyNumberFormat="1" applyFont="1" applyFill="1" applyBorder="1" applyAlignment="1" applyProtection="1">
      <alignment vertical="center"/>
      <protection/>
    </xf>
    <xf numFmtId="188" fontId="10" fillId="40" borderId="16" xfId="0" applyNumberFormat="1" applyFont="1" applyFill="1" applyBorder="1" applyAlignment="1" applyProtection="1">
      <alignment horizontal="center" vertical="center"/>
      <protection/>
    </xf>
    <xf numFmtId="0" fontId="1" fillId="40" borderId="17" xfId="0" applyFont="1" applyFill="1" applyBorder="1" applyAlignment="1">
      <alignment horizontal="center" vertical="center" wrapText="1"/>
    </xf>
    <xf numFmtId="190" fontId="2" fillId="40" borderId="15" xfId="0" applyNumberFormat="1" applyFont="1" applyFill="1" applyBorder="1" applyAlignment="1">
      <alignment horizontal="center" vertical="center" wrapText="1"/>
    </xf>
    <xf numFmtId="0" fontId="2" fillId="40" borderId="12" xfId="0" applyFont="1" applyFill="1" applyBorder="1" applyAlignment="1">
      <alignment horizontal="center" vertical="center" wrapText="1"/>
    </xf>
    <xf numFmtId="188" fontId="10" fillId="40" borderId="39" xfId="0" applyNumberFormat="1" applyFont="1" applyFill="1" applyBorder="1" applyAlignment="1" applyProtection="1">
      <alignment vertical="center"/>
      <protection/>
    </xf>
    <xf numFmtId="188" fontId="10" fillId="40" borderId="10" xfId="0" applyNumberFormat="1" applyFont="1" applyFill="1" applyBorder="1" applyAlignment="1" applyProtection="1">
      <alignment vertical="center"/>
      <protection/>
    </xf>
    <xf numFmtId="188" fontId="10" fillId="40" borderId="22" xfId="0" applyNumberFormat="1" applyFont="1" applyFill="1" applyBorder="1" applyAlignment="1" applyProtection="1">
      <alignment vertical="center"/>
      <protection/>
    </xf>
    <xf numFmtId="188" fontId="10" fillId="40" borderId="22" xfId="0" applyNumberFormat="1" applyFont="1" applyFill="1" applyBorder="1" applyAlignment="1" applyProtection="1">
      <alignment horizontal="center" vertical="center"/>
      <protection/>
    </xf>
    <xf numFmtId="188" fontId="10" fillId="40" borderId="0" xfId="0" applyNumberFormat="1" applyFont="1" applyFill="1" applyBorder="1" applyAlignment="1" applyProtection="1">
      <alignment vertical="center"/>
      <protection/>
    </xf>
    <xf numFmtId="188" fontId="10" fillId="40" borderId="0" xfId="0" applyNumberFormat="1" applyFont="1" applyFill="1" applyBorder="1" applyAlignment="1" applyProtection="1">
      <alignment horizontal="center" vertical="center"/>
      <protection/>
    </xf>
    <xf numFmtId="188" fontId="10" fillId="40" borderId="29" xfId="0" applyNumberFormat="1" applyFont="1" applyFill="1" applyBorder="1" applyAlignment="1" applyProtection="1">
      <alignment vertical="center"/>
      <protection/>
    </xf>
    <xf numFmtId="1" fontId="7" fillId="40" borderId="25" xfId="0" applyNumberFormat="1" applyFont="1" applyFill="1" applyBorder="1" applyAlignment="1">
      <alignment horizontal="center" vertical="center" wrapText="1"/>
    </xf>
    <xf numFmtId="1" fontId="7" fillId="40" borderId="15" xfId="0" applyNumberFormat="1" applyFont="1" applyFill="1" applyBorder="1" applyAlignment="1">
      <alignment horizontal="center" vertical="center" wrapText="1"/>
    </xf>
    <xf numFmtId="1" fontId="7" fillId="40" borderId="14" xfId="0" applyNumberFormat="1" applyFont="1" applyFill="1" applyBorder="1" applyAlignment="1">
      <alignment horizontal="center" vertical="center" wrapText="1"/>
    </xf>
    <xf numFmtId="0" fontId="2" fillId="40" borderId="18" xfId="0" applyNumberFormat="1" applyFont="1" applyFill="1" applyBorder="1" applyAlignment="1" applyProtection="1">
      <alignment horizontal="center" vertical="center"/>
      <protection/>
    </xf>
    <xf numFmtId="0" fontId="2" fillId="40" borderId="19" xfId="0" applyNumberFormat="1" applyFont="1" applyFill="1" applyBorder="1" applyAlignment="1" applyProtection="1">
      <alignment horizontal="center" vertical="center"/>
      <protection/>
    </xf>
    <xf numFmtId="0" fontId="2" fillId="40" borderId="12" xfId="0" applyNumberFormat="1" applyFont="1" applyFill="1" applyBorder="1" applyAlignment="1" applyProtection="1">
      <alignment horizontal="center" vertical="center"/>
      <protection/>
    </xf>
    <xf numFmtId="1" fontId="7" fillId="40" borderId="36" xfId="0" applyNumberFormat="1" applyFont="1" applyFill="1" applyBorder="1" applyAlignment="1">
      <alignment horizontal="left" vertical="center" wrapText="1"/>
    </xf>
    <xf numFmtId="188" fontId="7" fillId="40" borderId="26" xfId="0" applyNumberFormat="1" applyFont="1" applyFill="1" applyBorder="1" applyAlignment="1" applyProtection="1">
      <alignment horizontal="center" vertical="center"/>
      <protection/>
    </xf>
    <xf numFmtId="190" fontId="7" fillId="40" borderId="45" xfId="0" applyNumberFormat="1" applyFont="1" applyFill="1" applyBorder="1" applyAlignment="1">
      <alignment horizontal="center" vertical="center" wrapText="1"/>
    </xf>
    <xf numFmtId="0" fontId="7" fillId="40" borderId="26" xfId="0" applyNumberFormat="1" applyFont="1" applyFill="1" applyBorder="1" applyAlignment="1" applyProtection="1">
      <alignment vertical="center"/>
      <protection/>
    </xf>
    <xf numFmtId="0" fontId="7" fillId="40" borderId="40" xfId="0" applyNumberFormat="1" applyFont="1" applyFill="1" applyBorder="1" applyAlignment="1" applyProtection="1">
      <alignment vertical="center"/>
      <protection/>
    </xf>
    <xf numFmtId="0" fontId="7" fillId="40" borderId="47" xfId="0" applyNumberFormat="1" applyFont="1" applyFill="1" applyBorder="1" applyAlignment="1" applyProtection="1">
      <alignment vertical="center"/>
      <protection/>
    </xf>
    <xf numFmtId="0" fontId="7" fillId="40" borderId="18" xfId="0" applyNumberFormat="1" applyFont="1" applyFill="1" applyBorder="1" applyAlignment="1" applyProtection="1">
      <alignment vertical="center"/>
      <protection/>
    </xf>
    <xf numFmtId="0" fontId="7" fillId="40" borderId="19" xfId="0" applyNumberFormat="1" applyFont="1" applyFill="1" applyBorder="1" applyAlignment="1" applyProtection="1">
      <alignment vertical="center"/>
      <protection/>
    </xf>
    <xf numFmtId="0" fontId="7" fillId="40" borderId="12" xfId="0" applyNumberFormat="1" applyFont="1" applyFill="1" applyBorder="1" applyAlignment="1" applyProtection="1">
      <alignment vertical="center"/>
      <protection/>
    </xf>
    <xf numFmtId="0" fontId="2" fillId="40" borderId="16" xfId="0" applyFont="1" applyFill="1" applyBorder="1" applyAlignment="1">
      <alignment/>
    </xf>
    <xf numFmtId="190" fontId="2" fillId="40" borderId="16" xfId="0" applyNumberFormat="1" applyFont="1" applyFill="1" applyBorder="1" applyAlignment="1">
      <alignment horizontal="center" vertical="center"/>
    </xf>
    <xf numFmtId="0" fontId="2" fillId="40" borderId="28" xfId="0" applyFont="1" applyFill="1" applyBorder="1" applyAlignment="1">
      <alignment/>
    </xf>
    <xf numFmtId="188" fontId="2" fillId="40" borderId="16" xfId="0" applyNumberFormat="1" applyFont="1" applyFill="1" applyBorder="1" applyAlignment="1" applyProtection="1">
      <alignment vertical="center"/>
      <protection/>
    </xf>
    <xf numFmtId="188" fontId="2" fillId="40" borderId="39" xfId="0" applyNumberFormat="1" applyFont="1" applyFill="1" applyBorder="1" applyAlignment="1" applyProtection="1">
      <alignment vertical="center"/>
      <protection/>
    </xf>
    <xf numFmtId="188" fontId="2" fillId="40" borderId="38" xfId="0" applyNumberFormat="1" applyFont="1" applyFill="1" applyBorder="1" applyAlignment="1" applyProtection="1">
      <alignment vertical="center"/>
      <protection/>
    </xf>
    <xf numFmtId="49" fontId="2" fillId="40" borderId="16" xfId="0" applyNumberFormat="1" applyFont="1" applyFill="1" applyBorder="1" applyAlignment="1">
      <alignment horizontal="left" vertical="center" wrapText="1"/>
    </xf>
    <xf numFmtId="49" fontId="2" fillId="40" borderId="16" xfId="0" applyNumberFormat="1" applyFont="1" applyFill="1" applyBorder="1" applyAlignment="1">
      <alignment horizontal="center" vertical="center" wrapText="1"/>
    </xf>
    <xf numFmtId="188" fontId="2" fillId="40" borderId="16" xfId="0" applyNumberFormat="1" applyFont="1" applyFill="1" applyBorder="1" applyAlignment="1" applyProtection="1">
      <alignment horizontal="center" vertical="center" wrapText="1"/>
      <protection/>
    </xf>
    <xf numFmtId="190" fontId="7" fillId="40" borderId="16" xfId="0" applyNumberFormat="1" applyFont="1" applyFill="1" applyBorder="1" applyAlignment="1">
      <alignment horizontal="center" vertical="center" wrapText="1"/>
    </xf>
    <xf numFmtId="0" fontId="2" fillId="40" borderId="16" xfId="0" applyFont="1" applyFill="1" applyBorder="1" applyAlignment="1">
      <alignment horizontal="center" vertical="center"/>
    </xf>
    <xf numFmtId="223" fontId="2" fillId="40" borderId="16" xfId="0" applyNumberFormat="1" applyFont="1" applyFill="1" applyBorder="1" applyAlignment="1">
      <alignment horizontal="center" vertical="center" wrapText="1"/>
    </xf>
    <xf numFmtId="0" fontId="2" fillId="40" borderId="28" xfId="0" applyFont="1" applyFill="1" applyBorder="1" applyAlignment="1">
      <alignment horizontal="center" vertical="center" wrapText="1"/>
    </xf>
    <xf numFmtId="49" fontId="2" fillId="40" borderId="22" xfId="0" applyNumberFormat="1" applyFont="1" applyFill="1" applyBorder="1" applyAlignment="1">
      <alignment horizontal="left" vertical="center" wrapText="1"/>
    </xf>
    <xf numFmtId="49" fontId="2" fillId="40" borderId="22" xfId="0" applyNumberFormat="1" applyFont="1" applyFill="1" applyBorder="1" applyAlignment="1">
      <alignment horizontal="center" vertical="center" wrapText="1"/>
    </xf>
    <xf numFmtId="188" fontId="2" fillId="40" borderId="22" xfId="0" applyNumberFormat="1" applyFont="1" applyFill="1" applyBorder="1" applyAlignment="1" applyProtection="1">
      <alignment horizontal="center" vertical="center" wrapText="1"/>
      <protection/>
    </xf>
    <xf numFmtId="0" fontId="2" fillId="40" borderId="22" xfId="0" applyFont="1" applyFill="1" applyBorder="1" applyAlignment="1">
      <alignment horizontal="center" vertical="center"/>
    </xf>
    <xf numFmtId="0" fontId="2" fillId="40" borderId="38" xfId="0" applyFont="1" applyFill="1" applyBorder="1" applyAlignment="1">
      <alignment horizontal="center" vertical="center" wrapText="1"/>
    </xf>
    <xf numFmtId="0" fontId="2" fillId="40" borderId="67" xfId="0" applyFont="1" applyFill="1" applyBorder="1" applyAlignment="1">
      <alignment horizontal="center" vertical="center" wrapText="1"/>
    </xf>
    <xf numFmtId="223" fontId="2" fillId="40" borderId="22" xfId="0" applyNumberFormat="1" applyFont="1" applyFill="1" applyBorder="1" applyAlignment="1">
      <alignment horizontal="center" vertical="center" wrapText="1"/>
    </xf>
    <xf numFmtId="0" fontId="2" fillId="40" borderId="27" xfId="0" applyFont="1" applyFill="1" applyBorder="1" applyAlignment="1">
      <alignment horizontal="center" vertical="center" wrapText="1"/>
    </xf>
    <xf numFmtId="188" fontId="2" fillId="40" borderId="22" xfId="0" applyNumberFormat="1" applyFont="1" applyFill="1" applyBorder="1" applyAlignment="1" applyProtection="1">
      <alignment vertical="center"/>
      <protection/>
    </xf>
    <xf numFmtId="188" fontId="2" fillId="40" borderId="68" xfId="0" applyNumberFormat="1" applyFont="1" applyFill="1" applyBorder="1" applyAlignment="1" applyProtection="1">
      <alignment vertical="center"/>
      <protection/>
    </xf>
    <xf numFmtId="188" fontId="2" fillId="40" borderId="67" xfId="0" applyNumberFormat="1" applyFont="1" applyFill="1" applyBorder="1" applyAlignment="1" applyProtection="1">
      <alignment vertical="center"/>
      <protection/>
    </xf>
    <xf numFmtId="190" fontId="7" fillId="40" borderId="42" xfId="0" applyNumberFormat="1" applyFont="1" applyFill="1" applyBorder="1" applyAlignment="1">
      <alignment horizontal="center" vertical="center" wrapText="1"/>
    </xf>
    <xf numFmtId="188" fontId="10" fillId="40" borderId="23" xfId="0" applyNumberFormat="1" applyFont="1" applyFill="1" applyBorder="1" applyAlignment="1" applyProtection="1">
      <alignment horizontal="center" vertical="center"/>
      <protection/>
    </xf>
    <xf numFmtId="188" fontId="10" fillId="40" borderId="26" xfId="0" applyNumberFormat="1" applyFont="1" applyFill="1" applyBorder="1" applyAlignment="1" applyProtection="1">
      <alignment vertical="center"/>
      <protection/>
    </xf>
    <xf numFmtId="0" fontId="7" fillId="40" borderId="13" xfId="0" applyFont="1" applyFill="1" applyBorder="1" applyAlignment="1">
      <alignment horizontal="center" vertical="center" wrapText="1"/>
    </xf>
    <xf numFmtId="0" fontId="1" fillId="40" borderId="32" xfId="0" applyFont="1" applyFill="1" applyBorder="1" applyAlignment="1">
      <alignment horizontal="center" vertical="center" wrapText="1"/>
    </xf>
    <xf numFmtId="49" fontId="1" fillId="40" borderId="32" xfId="0" applyNumberFormat="1" applyFont="1" applyFill="1" applyBorder="1" applyAlignment="1">
      <alignment horizontal="center" vertical="center" wrapText="1"/>
    </xf>
    <xf numFmtId="188" fontId="1" fillId="40" borderId="32" xfId="0" applyNumberFormat="1" applyFont="1" applyFill="1" applyBorder="1" applyAlignment="1" applyProtection="1">
      <alignment horizontal="center" vertical="center" wrapText="1"/>
      <protection/>
    </xf>
    <xf numFmtId="1" fontId="2" fillId="40" borderId="32" xfId="0" applyNumberFormat="1" applyFont="1" applyFill="1" applyBorder="1" applyAlignment="1">
      <alignment horizontal="center" vertical="center" wrapText="1"/>
    </xf>
    <xf numFmtId="0" fontId="2" fillId="40" borderId="32" xfId="0" applyFont="1" applyFill="1" applyBorder="1" applyAlignment="1">
      <alignment horizontal="center" vertical="center" wrapText="1"/>
    </xf>
    <xf numFmtId="0" fontId="2" fillId="40" borderId="48" xfId="0" applyFont="1" applyFill="1" applyBorder="1" applyAlignment="1">
      <alignment horizontal="center" vertical="center" wrapText="1"/>
    </xf>
    <xf numFmtId="0" fontId="7" fillId="40" borderId="40" xfId="0" applyFont="1" applyFill="1" applyBorder="1" applyAlignment="1">
      <alignment horizontal="center" vertical="center" wrapText="1"/>
    </xf>
    <xf numFmtId="1" fontId="2" fillId="40" borderId="45" xfId="0" applyNumberFormat="1" applyFont="1" applyFill="1" applyBorder="1" applyAlignment="1">
      <alignment horizontal="center" vertical="center" wrapText="1"/>
    </xf>
    <xf numFmtId="0" fontId="2" fillId="40" borderId="37" xfId="0" applyFont="1" applyFill="1" applyBorder="1" applyAlignment="1">
      <alignment horizontal="center" vertical="center" wrapText="1"/>
    </xf>
    <xf numFmtId="188" fontId="10" fillId="40" borderId="47" xfId="0" applyNumberFormat="1" applyFont="1" applyFill="1" applyBorder="1" applyAlignment="1" applyProtection="1">
      <alignment vertical="center"/>
      <protection/>
    </xf>
    <xf numFmtId="0" fontId="7" fillId="40" borderId="14" xfId="0" applyFont="1" applyFill="1" applyBorder="1" applyAlignment="1">
      <alignment horizontal="center" vertical="center" wrapText="1"/>
    </xf>
    <xf numFmtId="0" fontId="2" fillId="40" borderId="36" xfId="0" applyFont="1" applyFill="1" applyBorder="1" applyAlignment="1">
      <alignment horizontal="center" vertical="center" wrapText="1"/>
    </xf>
    <xf numFmtId="0" fontId="2" fillId="40" borderId="17" xfId="0" applyFont="1" applyFill="1" applyBorder="1" applyAlignment="1">
      <alignment horizontal="center" vertical="center" wrapText="1"/>
    </xf>
    <xf numFmtId="0" fontId="2" fillId="40" borderId="30" xfId="0" applyFont="1" applyFill="1" applyBorder="1" applyAlignment="1">
      <alignment horizontal="center" vertical="center" wrapText="1"/>
    </xf>
    <xf numFmtId="0" fontId="2" fillId="40" borderId="0" xfId="0" applyNumberFormat="1" applyFont="1" applyFill="1" applyBorder="1" applyAlignment="1" applyProtection="1">
      <alignment horizontal="center" vertical="center"/>
      <protection/>
    </xf>
    <xf numFmtId="188" fontId="10" fillId="40" borderId="0" xfId="0" applyNumberFormat="1" applyFont="1" applyFill="1" applyBorder="1" applyAlignment="1" applyProtection="1">
      <alignment horizontal="center" vertical="center" wrapText="1"/>
      <protection/>
    </xf>
    <xf numFmtId="0" fontId="10" fillId="40" borderId="0" xfId="0" applyNumberFormat="1" applyFont="1" applyFill="1" applyBorder="1" applyAlignment="1" applyProtection="1">
      <alignment horizontal="center" vertical="center" wrapText="1"/>
      <protection/>
    </xf>
    <xf numFmtId="188" fontId="10" fillId="40" borderId="16" xfId="0" applyNumberFormat="1" applyFont="1" applyFill="1" applyBorder="1" applyAlignment="1" applyProtection="1">
      <alignment horizontal="center" vertical="center"/>
      <protection/>
    </xf>
    <xf numFmtId="0" fontId="8" fillId="40" borderId="0" xfId="0" applyFont="1" applyFill="1" applyBorder="1" applyAlignment="1">
      <alignment horizontal="center" vertical="center" wrapText="1"/>
    </xf>
    <xf numFmtId="226" fontId="2" fillId="40" borderId="0" xfId="0" applyNumberFormat="1" applyFont="1" applyFill="1" applyBorder="1" applyAlignment="1" applyProtection="1">
      <alignment vertical="center"/>
      <protection/>
    </xf>
    <xf numFmtId="0" fontId="2" fillId="40" borderId="0" xfId="0" applyFont="1" applyFill="1" applyBorder="1" applyAlignment="1">
      <alignment horizontal="left" vertical="center" wrapText="1"/>
    </xf>
    <xf numFmtId="190" fontId="2" fillId="40" borderId="45" xfId="0" applyNumberFormat="1" applyFont="1" applyFill="1" applyBorder="1" applyAlignment="1">
      <alignment horizontal="center" vertical="center" wrapText="1"/>
    </xf>
    <xf numFmtId="190" fontId="7" fillId="40" borderId="60" xfId="0" applyNumberFormat="1" applyFont="1" applyFill="1" applyBorder="1" applyAlignment="1">
      <alignment horizontal="center" vertical="center" wrapText="1"/>
    </xf>
    <xf numFmtId="190" fontId="2" fillId="40" borderId="60" xfId="0" applyNumberFormat="1" applyFont="1" applyFill="1" applyBorder="1" applyAlignment="1">
      <alignment horizontal="center" vertical="center" wrapText="1"/>
    </xf>
    <xf numFmtId="190" fontId="2" fillId="40" borderId="62" xfId="0" applyNumberFormat="1" applyFont="1" applyFill="1" applyBorder="1" applyAlignment="1">
      <alignment horizontal="center" vertical="center" wrapText="1"/>
    </xf>
    <xf numFmtId="190" fontId="2" fillId="40" borderId="16" xfId="0" applyNumberFormat="1" applyFont="1" applyFill="1" applyBorder="1" applyAlignment="1">
      <alignment horizontal="center" vertical="center" wrapText="1"/>
    </xf>
    <xf numFmtId="190" fontId="12" fillId="40" borderId="42" xfId="0" applyNumberFormat="1" applyFont="1" applyFill="1" applyBorder="1" applyAlignment="1">
      <alignment horizontal="center" vertical="center" wrapText="1"/>
    </xf>
    <xf numFmtId="190" fontId="2" fillId="40" borderId="97" xfId="0" applyNumberFormat="1" applyFont="1" applyFill="1" applyBorder="1" applyAlignment="1" applyProtection="1">
      <alignment horizontal="center" vertical="center"/>
      <protection/>
    </xf>
    <xf numFmtId="190" fontId="2" fillId="40" borderId="101" xfId="0" applyNumberFormat="1" applyFont="1" applyFill="1" applyBorder="1" applyAlignment="1" applyProtection="1">
      <alignment horizontal="center" vertical="center"/>
      <protection/>
    </xf>
    <xf numFmtId="190" fontId="7" fillId="40" borderId="14" xfId="0" applyNumberFormat="1" applyFont="1" applyFill="1" applyBorder="1" applyAlignment="1">
      <alignment horizontal="center" vertical="center" wrapText="1"/>
    </xf>
    <xf numFmtId="190" fontId="2" fillId="40" borderId="44" xfId="0" applyNumberFormat="1" applyFont="1" applyFill="1" applyBorder="1" applyAlignment="1">
      <alignment horizontal="center" vertical="center" wrapText="1"/>
    </xf>
    <xf numFmtId="190" fontId="16" fillId="40" borderId="41" xfId="0" applyNumberFormat="1" applyFont="1" applyFill="1" applyBorder="1" applyAlignment="1">
      <alignment horizontal="center" vertical="center" wrapText="1"/>
    </xf>
    <xf numFmtId="190" fontId="16" fillId="40" borderId="42" xfId="0" applyNumberFormat="1" applyFont="1" applyFill="1" applyBorder="1" applyAlignment="1">
      <alignment horizontal="center" vertical="center" wrapText="1"/>
    </xf>
    <xf numFmtId="190" fontId="16" fillId="40" borderId="22" xfId="0" applyNumberFormat="1" applyFont="1" applyFill="1" applyBorder="1" applyAlignment="1">
      <alignment horizontal="center" vertical="center" wrapText="1"/>
    </xf>
    <xf numFmtId="190" fontId="16" fillId="40" borderId="44" xfId="0" applyNumberFormat="1" applyFont="1" applyFill="1" applyBorder="1" applyAlignment="1">
      <alignment horizontal="center" vertical="center" wrapText="1"/>
    </xf>
    <xf numFmtId="0" fontId="2" fillId="40" borderId="20" xfId="0" applyFont="1" applyFill="1" applyBorder="1" applyAlignment="1">
      <alignment horizontal="center" vertical="center" wrapText="1"/>
    </xf>
    <xf numFmtId="0" fontId="7" fillId="40" borderId="24" xfId="0" applyNumberFormat="1" applyFont="1" applyFill="1" applyBorder="1" applyAlignment="1" applyProtection="1">
      <alignment horizontal="center" vertical="center"/>
      <protection/>
    </xf>
    <xf numFmtId="0" fontId="7" fillId="40" borderId="20" xfId="0" applyNumberFormat="1" applyFont="1" applyFill="1" applyBorder="1" applyAlignment="1" applyProtection="1">
      <alignment horizontal="center" vertical="center"/>
      <protection/>
    </xf>
    <xf numFmtId="49" fontId="7" fillId="40" borderId="22" xfId="0" applyNumberFormat="1" applyFont="1" applyFill="1" applyBorder="1" applyAlignment="1">
      <alignment horizontal="center" vertical="center" wrapText="1"/>
    </xf>
    <xf numFmtId="0" fontId="7" fillId="40" borderId="27" xfId="0" applyNumberFormat="1" applyFont="1" applyFill="1" applyBorder="1" applyAlignment="1" applyProtection="1">
      <alignment horizontal="center" vertical="center"/>
      <protection/>
    </xf>
    <xf numFmtId="0" fontId="7" fillId="40" borderId="22" xfId="0" applyNumberFormat="1" applyFont="1" applyFill="1" applyBorder="1" applyAlignment="1" applyProtection="1">
      <alignment horizontal="center" vertical="center"/>
      <protection/>
    </xf>
    <xf numFmtId="49" fontId="2" fillId="40" borderId="63" xfId="0" applyNumberFormat="1" applyFont="1" applyFill="1" applyBorder="1" applyAlignment="1">
      <alignment horizontal="right" vertical="center" wrapText="1"/>
    </xf>
    <xf numFmtId="0" fontId="11" fillId="40" borderId="23" xfId="0" applyNumberFormat="1" applyFont="1" applyFill="1" applyBorder="1" applyAlignment="1" applyProtection="1">
      <alignment horizontal="center" vertical="center"/>
      <protection/>
    </xf>
    <xf numFmtId="1" fontId="7" fillId="40" borderId="23" xfId="0" applyNumberFormat="1" applyFont="1" applyFill="1" applyBorder="1" applyAlignment="1" applyProtection="1">
      <alignment horizontal="center" vertical="center"/>
      <protection/>
    </xf>
    <xf numFmtId="188" fontId="10" fillId="40" borderId="26" xfId="0" applyNumberFormat="1" applyFont="1" applyFill="1" applyBorder="1" applyAlignment="1" applyProtection="1">
      <alignment horizontal="center" vertical="center"/>
      <protection/>
    </xf>
    <xf numFmtId="188" fontId="10" fillId="40" borderId="40" xfId="0" applyNumberFormat="1" applyFont="1" applyFill="1" applyBorder="1" applyAlignment="1" applyProtection="1">
      <alignment vertical="center"/>
      <protection/>
    </xf>
    <xf numFmtId="188" fontId="10" fillId="40" borderId="34" xfId="0" applyNumberFormat="1" applyFont="1" applyFill="1" applyBorder="1" applyAlignment="1" applyProtection="1">
      <alignment vertical="center"/>
      <protection/>
    </xf>
    <xf numFmtId="1" fontId="14" fillId="0" borderId="16" xfId="0" applyNumberFormat="1" applyFont="1" applyFill="1" applyBorder="1" applyAlignment="1" applyProtection="1">
      <alignment horizontal="center" vertical="center"/>
      <protection/>
    </xf>
    <xf numFmtId="188" fontId="10" fillId="0" borderId="16" xfId="0" applyNumberFormat="1" applyFont="1" applyFill="1" applyBorder="1" applyAlignment="1" applyProtection="1">
      <alignment vertical="center"/>
      <protection/>
    </xf>
    <xf numFmtId="190" fontId="7" fillId="0" borderId="16" xfId="0" applyNumberFormat="1" applyFont="1" applyFill="1" applyBorder="1" applyAlignment="1" applyProtection="1">
      <alignment horizontal="center" vertical="center"/>
      <protection/>
    </xf>
    <xf numFmtId="188" fontId="10" fillId="36" borderId="16" xfId="0" applyNumberFormat="1" applyFont="1" applyFill="1" applyBorder="1" applyAlignment="1" applyProtection="1">
      <alignment vertical="center"/>
      <protection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55" applyFont="1" applyBorder="1" applyAlignment="1">
      <alignment horizontal="center" wrapText="1"/>
      <protection/>
    </xf>
    <xf numFmtId="0" fontId="21" fillId="0" borderId="0" xfId="55" applyFont="1" applyAlignment="1">
      <alignment wrapText="1"/>
      <protection/>
    </xf>
    <xf numFmtId="0" fontId="2" fillId="0" borderId="17" xfId="55" applyFont="1" applyBorder="1" applyAlignment="1">
      <alignment horizontal="center" vertical="center"/>
      <protection/>
    </xf>
    <xf numFmtId="0" fontId="2" fillId="0" borderId="18" xfId="55" applyFont="1" applyBorder="1" applyAlignment="1">
      <alignment horizontal="center" vertical="center"/>
      <protection/>
    </xf>
    <xf numFmtId="0" fontId="2" fillId="0" borderId="12" xfId="55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5" xfId="55" applyFont="1" applyBorder="1" applyAlignment="1">
      <alignment horizontal="center" vertical="center" wrapText="1"/>
      <protection/>
    </xf>
    <xf numFmtId="0" fontId="2" fillId="0" borderId="64" xfId="55" applyFont="1" applyBorder="1" applyAlignment="1">
      <alignment horizontal="center" vertical="center" wrapText="1"/>
      <protection/>
    </xf>
    <xf numFmtId="0" fontId="0" fillId="0" borderId="64" xfId="0" applyBorder="1" applyAlignment="1">
      <alignment horizontal="center" vertical="center" wrapText="1"/>
    </xf>
    <xf numFmtId="0" fontId="16" fillId="0" borderId="0" xfId="53" applyFont="1" applyAlignment="1">
      <alignment horizontal="left" vertical="center" wrapText="1"/>
      <protection/>
    </xf>
    <xf numFmtId="0" fontId="8" fillId="0" borderId="0" xfId="0" applyFont="1" applyAlignment="1">
      <alignment horizontal="center"/>
    </xf>
    <xf numFmtId="0" fontId="2" fillId="0" borderId="0" xfId="53" applyFont="1" applyAlignment="1">
      <alignment horizontal="left" wrapText="1"/>
      <protection/>
    </xf>
    <xf numFmtId="0" fontId="21" fillId="0" borderId="0" xfId="53" applyFont="1" applyAlignment="1">
      <alignment horizontal="left" wrapText="1"/>
      <protection/>
    </xf>
    <xf numFmtId="0" fontId="16" fillId="0" borderId="0" xfId="53" applyFont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8" fillId="0" borderId="0" xfId="53" applyFont="1" applyBorder="1" applyAlignment="1">
      <alignment horizontal="center"/>
      <protection/>
    </xf>
    <xf numFmtId="0" fontId="19" fillId="0" borderId="0" xfId="53" applyFont="1" applyAlignment="1">
      <alignment horizontal="center"/>
      <protection/>
    </xf>
    <xf numFmtId="0" fontId="6" fillId="0" borderId="0" xfId="53" applyFont="1" applyBorder="1" applyAlignment="1">
      <alignment horizontal="left" wrapText="1"/>
      <protection/>
    </xf>
    <xf numFmtId="0" fontId="19" fillId="0" borderId="0" xfId="53" applyFont="1" applyAlignment="1">
      <alignment horizontal="left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9" fillId="0" borderId="0" xfId="53" applyFont="1" applyAlignment="1">
      <alignment horizontal="left" vertical="center" wrapText="1"/>
      <protection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53" applyFont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2" fillId="0" borderId="0" xfId="53" applyFont="1" applyBorder="1" applyAlignment="1">
      <alignment horizontal="left" vertical="center" wrapText="1"/>
      <protection/>
    </xf>
    <xf numFmtId="0" fontId="21" fillId="0" borderId="0" xfId="0" applyFont="1" applyAlignment="1">
      <alignment vertical="center" wrapText="1"/>
    </xf>
    <xf numFmtId="0" fontId="2" fillId="0" borderId="107" xfId="55" applyFont="1" applyBorder="1" applyAlignment="1">
      <alignment horizontal="center" vertical="center" textRotation="90"/>
      <protection/>
    </xf>
    <xf numFmtId="0" fontId="2" fillId="0" borderId="75" xfId="55" applyFont="1" applyBorder="1" applyAlignment="1">
      <alignment horizontal="center" vertical="center" textRotation="90"/>
      <protection/>
    </xf>
    <xf numFmtId="0" fontId="0" fillId="0" borderId="15" xfId="0" applyBorder="1" applyAlignment="1">
      <alignment horizontal="center" vertical="center" wrapText="1"/>
    </xf>
    <xf numFmtId="0" fontId="20" fillId="0" borderId="106" xfId="54" applyFont="1" applyBorder="1" applyAlignment="1">
      <alignment horizontal="center" vertical="center" wrapText="1"/>
      <protection/>
    </xf>
    <xf numFmtId="0" fontId="21" fillId="0" borderId="92" xfId="55" applyFont="1" applyBorder="1" applyAlignment="1">
      <alignment horizontal="center" vertical="center" wrapText="1"/>
      <protection/>
    </xf>
    <xf numFmtId="0" fontId="21" fillId="0" borderId="11" xfId="55" applyFont="1" applyBorder="1" applyAlignment="1">
      <alignment horizontal="center" vertical="center" wrapText="1"/>
      <protection/>
    </xf>
    <xf numFmtId="0" fontId="21" fillId="0" borderId="42" xfId="55" applyFont="1" applyBorder="1" applyAlignment="1">
      <alignment horizontal="center" vertical="center" wrapText="1"/>
      <protection/>
    </xf>
    <xf numFmtId="0" fontId="21" fillId="0" borderId="66" xfId="55" applyFont="1" applyBorder="1" applyAlignment="1">
      <alignment horizontal="center" vertical="center" wrapText="1"/>
      <protection/>
    </xf>
    <xf numFmtId="0" fontId="21" fillId="0" borderId="45" xfId="55" applyFont="1" applyBorder="1" applyAlignment="1">
      <alignment horizontal="center" vertical="center" wrapText="1"/>
      <protection/>
    </xf>
    <xf numFmtId="0" fontId="7" fillId="0" borderId="108" xfId="55" applyFont="1" applyBorder="1" applyAlignment="1">
      <alignment horizontal="center" vertical="center" wrapText="1"/>
      <protection/>
    </xf>
    <xf numFmtId="0" fontId="21" fillId="0" borderId="108" xfId="55" applyFont="1" applyBorder="1" applyAlignment="1">
      <alignment horizontal="center" vertical="center" wrapText="1"/>
      <protection/>
    </xf>
    <xf numFmtId="0" fontId="21" fillId="0" borderId="35" xfId="55" applyFont="1" applyBorder="1" applyAlignment="1">
      <alignment horizontal="center" vertical="center" wrapText="1"/>
      <protection/>
    </xf>
    <xf numFmtId="0" fontId="21" fillId="0" borderId="0" xfId="55" applyFont="1" applyBorder="1" applyAlignment="1">
      <alignment horizontal="center" vertical="center" wrapText="1"/>
      <protection/>
    </xf>
    <xf numFmtId="0" fontId="21" fillId="0" borderId="46" xfId="55" applyFont="1" applyBorder="1" applyAlignment="1">
      <alignment horizontal="center" vertical="center" wrapText="1"/>
      <protection/>
    </xf>
    <xf numFmtId="0" fontId="21" fillId="0" borderId="105" xfId="55" applyFont="1" applyBorder="1" applyAlignment="1">
      <alignment horizontal="center" vertical="center" wrapText="1"/>
      <protection/>
    </xf>
    <xf numFmtId="0" fontId="21" fillId="0" borderId="43" xfId="55" applyFont="1" applyBorder="1" applyAlignment="1">
      <alignment horizontal="center" vertical="center" wrapText="1"/>
      <protection/>
    </xf>
    <xf numFmtId="0" fontId="12" fillId="0" borderId="65" xfId="54" applyFont="1" applyBorder="1" applyAlignment="1">
      <alignment horizontal="center" vertical="center" wrapText="1"/>
      <protection/>
    </xf>
    <xf numFmtId="0" fontId="0" fillId="0" borderId="108" xfId="55" applyFont="1" applyBorder="1" applyAlignment="1">
      <alignment horizontal="center" vertical="center" wrapText="1"/>
      <protection/>
    </xf>
    <xf numFmtId="0" fontId="0" fillId="0" borderId="10" xfId="55" applyFont="1" applyBorder="1" applyAlignment="1">
      <alignment horizontal="center" vertical="center" wrapText="1"/>
      <protection/>
    </xf>
    <xf numFmtId="0" fontId="0" fillId="0" borderId="0" xfId="55" applyFont="1" applyBorder="1" applyAlignment="1">
      <alignment horizontal="center" vertical="center" wrapText="1"/>
      <protection/>
    </xf>
    <xf numFmtId="0" fontId="0" fillId="0" borderId="40" xfId="55" applyFont="1" applyBorder="1" applyAlignment="1">
      <alignment horizontal="center" vertical="center" wrapText="1"/>
      <protection/>
    </xf>
    <xf numFmtId="0" fontId="0" fillId="0" borderId="105" xfId="55" applyFont="1" applyBorder="1" applyAlignment="1">
      <alignment horizontal="center" vertical="center" wrapText="1"/>
      <protection/>
    </xf>
    <xf numFmtId="0" fontId="7" fillId="0" borderId="65" xfId="54" applyFont="1" applyBorder="1" applyAlignment="1">
      <alignment horizontal="center" vertical="center" wrapText="1"/>
      <protection/>
    </xf>
    <xf numFmtId="0" fontId="21" fillId="0" borderId="10" xfId="55" applyFont="1" applyBorder="1" applyAlignment="1">
      <alignment horizontal="center" vertical="center" wrapText="1"/>
      <protection/>
    </xf>
    <xf numFmtId="0" fontId="21" fillId="0" borderId="40" xfId="55" applyFont="1" applyBorder="1" applyAlignment="1">
      <alignment horizontal="center" vertical="center" wrapText="1"/>
      <protection/>
    </xf>
    <xf numFmtId="0" fontId="14" fillId="0" borderId="65" xfId="54" applyFont="1" applyBorder="1" applyAlignment="1">
      <alignment horizontal="center" vertical="center" wrapText="1"/>
      <protection/>
    </xf>
    <xf numFmtId="0" fontId="22" fillId="0" borderId="108" xfId="55" applyFont="1" applyBorder="1" applyAlignment="1">
      <alignment horizontal="center" vertical="center" wrapText="1"/>
      <protection/>
    </xf>
    <xf numFmtId="0" fontId="22" fillId="0" borderId="35" xfId="55" applyFont="1" applyBorder="1" applyAlignment="1">
      <alignment horizontal="center" vertical="center" wrapText="1"/>
      <protection/>
    </xf>
    <xf numFmtId="0" fontId="22" fillId="0" borderId="10" xfId="55" applyFont="1" applyBorder="1" applyAlignment="1">
      <alignment horizontal="center" vertical="center" wrapText="1"/>
      <protection/>
    </xf>
    <xf numFmtId="0" fontId="22" fillId="0" borderId="0" xfId="55" applyFont="1" applyBorder="1" applyAlignment="1">
      <alignment horizontal="center" vertical="center" wrapText="1"/>
      <protection/>
    </xf>
    <xf numFmtId="0" fontId="22" fillId="0" borderId="46" xfId="55" applyFont="1" applyBorder="1" applyAlignment="1">
      <alignment horizontal="center" vertical="center" wrapText="1"/>
      <protection/>
    </xf>
    <xf numFmtId="0" fontId="22" fillId="0" borderId="40" xfId="55" applyFont="1" applyBorder="1" applyAlignment="1">
      <alignment horizontal="center" vertical="center" wrapText="1"/>
      <protection/>
    </xf>
    <xf numFmtId="0" fontId="22" fillId="0" borderId="105" xfId="55" applyFont="1" applyBorder="1" applyAlignment="1">
      <alignment horizontal="center" vertical="center" wrapText="1"/>
      <protection/>
    </xf>
    <xf numFmtId="0" fontId="22" fillId="0" borderId="43" xfId="55" applyFont="1" applyBorder="1" applyAlignment="1">
      <alignment horizontal="center" vertical="center" wrapText="1"/>
      <protection/>
    </xf>
    <xf numFmtId="0" fontId="2" fillId="0" borderId="109" xfId="55" applyFont="1" applyBorder="1" applyAlignment="1">
      <alignment horizontal="center" vertical="center" wrapText="1"/>
      <protection/>
    </xf>
    <xf numFmtId="0" fontId="21" fillId="0" borderId="109" xfId="55" applyFont="1" applyBorder="1" applyAlignment="1">
      <alignment horizontal="center" vertical="center" wrapText="1"/>
      <protection/>
    </xf>
    <xf numFmtId="0" fontId="21" fillId="0" borderId="68" xfId="55" applyFont="1" applyBorder="1" applyAlignment="1">
      <alignment horizontal="center" vertical="center" wrapText="1"/>
      <protection/>
    </xf>
    <xf numFmtId="49" fontId="14" fillId="0" borderId="27" xfId="54" applyNumberFormat="1" applyFont="1" applyBorder="1" applyAlignment="1">
      <alignment horizontal="center" vertical="center" wrapText="1"/>
      <protection/>
    </xf>
    <xf numFmtId="0" fontId="22" fillId="0" borderId="109" xfId="0" applyFont="1" applyBorder="1" applyAlignment="1">
      <alignment vertical="center" wrapText="1"/>
    </xf>
    <xf numFmtId="0" fontId="22" fillId="0" borderId="109" xfId="0" applyFont="1" applyBorder="1" applyAlignment="1">
      <alignment vertical="center" wrapText="1"/>
    </xf>
    <xf numFmtId="0" fontId="22" fillId="0" borderId="68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46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4" fillId="0" borderId="27" xfId="54" applyFont="1" applyBorder="1" applyAlignment="1">
      <alignment horizontal="center" vertical="center" wrapText="1"/>
      <protection/>
    </xf>
    <xf numFmtId="0" fontId="0" fillId="0" borderId="109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6" xfId="0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6" xfId="54" applyFont="1" applyBorder="1" applyAlignment="1">
      <alignment horizontal="center" vertical="center" wrapText="1"/>
      <protection/>
    </xf>
    <xf numFmtId="0" fontId="2" fillId="0" borderId="91" xfId="55" applyFont="1" applyBorder="1" applyAlignment="1">
      <alignment horizontal="center" vertical="center" wrapText="1"/>
      <protection/>
    </xf>
    <xf numFmtId="0" fontId="21" fillId="0" borderId="110" xfId="55" applyFont="1" applyBorder="1" applyAlignment="1">
      <alignment horizontal="center" vertical="center" wrapText="1"/>
      <protection/>
    </xf>
    <xf numFmtId="0" fontId="21" fillId="0" borderId="97" xfId="55" applyFont="1" applyBorder="1" applyAlignment="1">
      <alignment horizontal="center" vertical="center" wrapText="1"/>
      <protection/>
    </xf>
    <xf numFmtId="0" fontId="2" fillId="0" borderId="110" xfId="55" applyFont="1" applyBorder="1" applyAlignment="1">
      <alignment horizontal="center" vertical="center" wrapText="1"/>
      <protection/>
    </xf>
    <xf numFmtId="0" fontId="2" fillId="0" borderId="97" xfId="55" applyFont="1" applyBorder="1" applyAlignment="1">
      <alignment horizontal="center" vertical="center" wrapText="1"/>
      <protection/>
    </xf>
    <xf numFmtId="0" fontId="2" fillId="0" borderId="111" xfId="55" applyFont="1" applyBorder="1" applyAlignment="1">
      <alignment horizontal="center" vertical="center" wrapText="1"/>
      <protection/>
    </xf>
    <xf numFmtId="0" fontId="21" fillId="0" borderId="112" xfId="55" applyFont="1" applyBorder="1" applyAlignment="1">
      <alignment horizontal="center" vertical="center" wrapText="1"/>
      <protection/>
    </xf>
    <xf numFmtId="0" fontId="2" fillId="0" borderId="113" xfId="55" applyFont="1" applyBorder="1" applyAlignment="1">
      <alignment horizontal="center" vertical="center" wrapText="1"/>
      <protection/>
    </xf>
    <xf numFmtId="0" fontId="21" fillId="0" borderId="114" xfId="55" applyFont="1" applyBorder="1" applyAlignment="1">
      <alignment horizontal="center" vertical="center" wrapText="1"/>
      <protection/>
    </xf>
    <xf numFmtId="0" fontId="7" fillId="0" borderId="28" xfId="54" applyFont="1" applyBorder="1" applyAlignment="1">
      <alignment horizontal="center" vertical="center" wrapText="1"/>
      <protection/>
    </xf>
    <xf numFmtId="0" fontId="2" fillId="0" borderId="115" xfId="55" applyFont="1" applyBorder="1" applyAlignment="1">
      <alignment horizontal="center" vertical="center" wrapText="1"/>
      <protection/>
    </xf>
    <xf numFmtId="0" fontId="2" fillId="0" borderId="39" xfId="55" applyFont="1" applyBorder="1" applyAlignment="1">
      <alignment horizontal="center" vertical="center" wrapText="1"/>
      <protection/>
    </xf>
    <xf numFmtId="49" fontId="6" fillId="0" borderId="27" xfId="54" applyNumberFormat="1" applyFont="1" applyBorder="1" applyAlignment="1" applyProtection="1">
      <alignment horizontal="left" vertical="top" wrapText="1"/>
      <protection locked="0"/>
    </xf>
    <xf numFmtId="0" fontId="19" fillId="0" borderId="109" xfId="0" applyFont="1" applyBorder="1" applyAlignment="1">
      <alignment horizontal="left" wrapText="1"/>
    </xf>
    <xf numFmtId="0" fontId="19" fillId="0" borderId="109" xfId="0" applyFont="1" applyBorder="1" applyAlignment="1">
      <alignment wrapText="1"/>
    </xf>
    <xf numFmtId="0" fontId="19" fillId="0" borderId="68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21" xfId="0" applyBorder="1" applyAlignment="1">
      <alignment wrapText="1"/>
    </xf>
    <xf numFmtId="0" fontId="2" fillId="0" borderId="111" xfId="55" applyNumberFormat="1" applyFont="1" applyBorder="1" applyAlignment="1">
      <alignment horizontal="center" vertical="center" wrapText="1"/>
      <protection/>
    </xf>
    <xf numFmtId="0" fontId="2" fillId="0" borderId="116" xfId="55" applyNumberFormat="1" applyFont="1" applyBorder="1" applyAlignment="1">
      <alignment horizontal="center" vertical="center" wrapText="1"/>
      <protection/>
    </xf>
    <xf numFmtId="0" fontId="21" fillId="0" borderId="101" xfId="55" applyFont="1" applyBorder="1" applyAlignment="1">
      <alignment horizontal="center" vertical="center" wrapText="1"/>
      <protection/>
    </xf>
    <xf numFmtId="0" fontId="2" fillId="0" borderId="114" xfId="55" applyFont="1" applyBorder="1" applyAlignment="1">
      <alignment horizontal="center" vertical="center" wrapText="1"/>
      <protection/>
    </xf>
    <xf numFmtId="0" fontId="7" fillId="0" borderId="115" xfId="54" applyFont="1" applyBorder="1" applyAlignment="1">
      <alignment horizontal="center" vertical="center" wrapText="1"/>
      <protection/>
    </xf>
    <xf numFmtId="0" fontId="7" fillId="0" borderId="39" xfId="54" applyFont="1" applyBorder="1" applyAlignment="1">
      <alignment horizontal="center" vertical="center" wrapText="1"/>
      <protection/>
    </xf>
    <xf numFmtId="0" fontId="2" fillId="0" borderId="19" xfId="55" applyFont="1" applyBorder="1" applyAlignment="1">
      <alignment horizontal="center" vertical="center" wrapText="1"/>
      <protection/>
    </xf>
    <xf numFmtId="0" fontId="2" fillId="0" borderId="116" xfId="55" applyFont="1" applyBorder="1" applyAlignment="1">
      <alignment horizontal="center" vertical="center" wrapText="1"/>
      <protection/>
    </xf>
    <xf numFmtId="0" fontId="21" fillId="0" borderId="117" xfId="55" applyFont="1" applyBorder="1" applyAlignment="1">
      <alignment horizontal="center" vertical="center" wrapText="1"/>
      <protection/>
    </xf>
    <xf numFmtId="0" fontId="2" fillId="0" borderId="27" xfId="0" applyFont="1" applyBorder="1" applyAlignment="1">
      <alignment horizontal="center" vertical="center" wrapText="1"/>
    </xf>
    <xf numFmtId="0" fontId="21" fillId="0" borderId="109" xfId="0" applyFont="1" applyBorder="1" applyAlignment="1">
      <alignment horizontal="center" vertical="center" wrapText="1"/>
    </xf>
    <xf numFmtId="0" fontId="0" fillId="0" borderId="109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55" applyFont="1" applyBorder="1" applyAlignment="1">
      <alignment horizontal="center" vertical="center" wrapText="1"/>
      <protection/>
    </xf>
    <xf numFmtId="0" fontId="21" fillId="0" borderId="15" xfId="55" applyFont="1" applyBorder="1" applyAlignment="1">
      <alignment horizontal="center"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21" fillId="0" borderId="64" xfId="55" applyFont="1" applyBorder="1" applyAlignment="1">
      <alignment horizontal="center" vertical="center" wrapText="1"/>
      <protection/>
    </xf>
    <xf numFmtId="0" fontId="21" fillId="0" borderId="13" xfId="55" applyFont="1" applyBorder="1" applyAlignment="1">
      <alignment horizontal="center" vertical="center" wrapText="1"/>
      <protection/>
    </xf>
    <xf numFmtId="0" fontId="2" fillId="33" borderId="24" xfId="0" applyFont="1" applyFill="1" applyBorder="1" applyAlignment="1" applyProtection="1">
      <alignment horizontal="right" vertical="center"/>
      <protection/>
    </xf>
    <xf numFmtId="0" fontId="2" fillId="33" borderId="33" xfId="0" applyFont="1" applyFill="1" applyBorder="1" applyAlignment="1" applyProtection="1">
      <alignment horizontal="right" vertical="center"/>
      <protection/>
    </xf>
    <xf numFmtId="0" fontId="2" fillId="33" borderId="21" xfId="0" applyFont="1" applyFill="1" applyBorder="1" applyAlignment="1" applyProtection="1">
      <alignment horizontal="right" vertical="center"/>
      <protection/>
    </xf>
    <xf numFmtId="189" fontId="2" fillId="33" borderId="50" xfId="0" applyNumberFormat="1" applyFont="1" applyFill="1" applyBorder="1" applyAlignment="1" applyProtection="1">
      <alignment horizontal="center" vertical="center"/>
      <protection/>
    </xf>
    <xf numFmtId="189" fontId="2" fillId="33" borderId="52" xfId="0" applyNumberFormat="1" applyFont="1" applyFill="1" applyBorder="1" applyAlignment="1" applyProtection="1">
      <alignment horizontal="center" vertical="center"/>
      <protection/>
    </xf>
    <xf numFmtId="0" fontId="8" fillId="2" borderId="25" xfId="0" applyFont="1" applyFill="1" applyBorder="1" applyAlignment="1">
      <alignment horizontal="right" vertical="center" wrapText="1"/>
    </xf>
    <xf numFmtId="0" fontId="8" fillId="2" borderId="13" xfId="0" applyFont="1" applyFill="1" applyBorder="1" applyAlignment="1">
      <alignment horizontal="right" vertical="center" wrapText="1"/>
    </xf>
    <xf numFmtId="0" fontId="2" fillId="33" borderId="28" xfId="0" applyFont="1" applyFill="1" applyBorder="1" applyAlignment="1" applyProtection="1">
      <alignment horizontal="right" vertical="center"/>
      <protection/>
    </xf>
    <xf numFmtId="0" fontId="2" fillId="33" borderId="115" xfId="0" applyFont="1" applyFill="1" applyBorder="1" applyAlignment="1" applyProtection="1">
      <alignment horizontal="right" vertical="center"/>
      <protection/>
    </xf>
    <xf numFmtId="0" fontId="2" fillId="33" borderId="39" xfId="0" applyFont="1" applyFill="1" applyBorder="1" applyAlignment="1" applyProtection="1">
      <alignment horizontal="right" vertical="center"/>
      <protection/>
    </xf>
    <xf numFmtId="0" fontId="8" fillId="33" borderId="25" xfId="0" applyFont="1" applyFill="1" applyBorder="1" applyAlignment="1">
      <alignment horizontal="right" vertical="center" wrapText="1"/>
    </xf>
    <xf numFmtId="0" fontId="8" fillId="33" borderId="13" xfId="0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08" xfId="0" applyFont="1" applyFill="1" applyBorder="1" applyAlignment="1">
      <alignment horizontal="center" vertical="center" wrapText="1"/>
    </xf>
    <xf numFmtId="189" fontId="2" fillId="0" borderId="0" xfId="0" applyNumberFormat="1" applyFont="1" applyFill="1" applyBorder="1" applyAlignment="1" applyProtection="1">
      <alignment horizontal="center" vertical="center"/>
      <protection/>
    </xf>
    <xf numFmtId="0" fontId="8" fillId="33" borderId="106" xfId="0" applyFont="1" applyFill="1" applyBorder="1" applyAlignment="1">
      <alignment horizontal="right" vertical="center" wrapText="1"/>
    </xf>
    <xf numFmtId="0" fontId="8" fillId="33" borderId="35" xfId="0" applyFont="1" applyFill="1" applyBorder="1" applyAlignment="1">
      <alignment horizontal="right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6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right" vertical="center" wrapText="1"/>
    </xf>
    <xf numFmtId="0" fontId="8" fillId="33" borderId="46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33" borderId="118" xfId="0" applyFont="1" applyFill="1" applyBorder="1" applyAlignment="1" applyProtection="1">
      <alignment horizontal="right" vertical="center"/>
      <protection/>
    </xf>
    <xf numFmtId="188" fontId="10" fillId="33" borderId="119" xfId="0" applyNumberFormat="1" applyFont="1" applyFill="1" applyBorder="1" applyAlignment="1" applyProtection="1">
      <alignment horizontal="right" vertical="center"/>
      <protection/>
    </xf>
    <xf numFmtId="188" fontId="10" fillId="33" borderId="120" xfId="0" applyNumberFormat="1" applyFont="1" applyFill="1" applyBorder="1" applyAlignment="1" applyProtection="1">
      <alignment horizontal="right" vertical="center"/>
      <protection/>
    </xf>
    <xf numFmtId="49" fontId="6" fillId="33" borderId="25" xfId="0" applyNumberFormat="1" applyFont="1" applyFill="1" applyBorder="1" applyAlignment="1">
      <alignment horizontal="center" vertical="center"/>
    </xf>
    <xf numFmtId="49" fontId="6" fillId="33" borderId="64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/>
    </xf>
    <xf numFmtId="188" fontId="10" fillId="0" borderId="28" xfId="0" applyNumberFormat="1" applyFont="1" applyFill="1" applyBorder="1" applyAlignment="1" applyProtection="1">
      <alignment horizontal="center" vertical="center"/>
      <protection/>
    </xf>
    <xf numFmtId="188" fontId="10" fillId="0" borderId="115" xfId="0" applyNumberFormat="1" applyFont="1" applyFill="1" applyBorder="1" applyAlignment="1" applyProtection="1">
      <alignment horizontal="center" vertical="center"/>
      <protection/>
    </xf>
    <xf numFmtId="188" fontId="10" fillId="0" borderId="39" xfId="0" applyNumberFormat="1" applyFont="1" applyFill="1" applyBorder="1" applyAlignment="1" applyProtection="1">
      <alignment horizontal="center" vertical="center"/>
      <protection/>
    </xf>
    <xf numFmtId="189" fontId="2" fillId="33" borderId="28" xfId="0" applyNumberFormat="1" applyFont="1" applyFill="1" applyBorder="1" applyAlignment="1" applyProtection="1">
      <alignment horizontal="center" vertical="center"/>
      <protection/>
    </xf>
    <xf numFmtId="189" fontId="2" fillId="33" borderId="39" xfId="0" applyNumberFormat="1" applyFont="1" applyFill="1" applyBorder="1" applyAlignment="1" applyProtection="1">
      <alignment horizontal="center" vertical="center"/>
      <protection/>
    </xf>
    <xf numFmtId="188" fontId="2" fillId="33" borderId="28" xfId="0" applyNumberFormat="1" applyFont="1" applyFill="1" applyBorder="1" applyAlignment="1" applyProtection="1">
      <alignment horizontal="center" vertical="center"/>
      <protection/>
    </xf>
    <xf numFmtId="188" fontId="2" fillId="33" borderId="115" xfId="0" applyNumberFormat="1" applyFont="1" applyFill="1" applyBorder="1" applyAlignment="1" applyProtection="1">
      <alignment horizontal="center" vertical="center"/>
      <protection/>
    </xf>
    <xf numFmtId="188" fontId="2" fillId="33" borderId="39" xfId="0" applyNumberFormat="1" applyFont="1" applyFill="1" applyBorder="1" applyAlignment="1" applyProtection="1">
      <alignment horizontal="center" vertical="center"/>
      <protection/>
    </xf>
    <xf numFmtId="188" fontId="1" fillId="33" borderId="28" xfId="0" applyNumberFormat="1" applyFont="1" applyFill="1" applyBorder="1" applyAlignment="1" applyProtection="1">
      <alignment horizontal="center" vertical="center"/>
      <protection/>
    </xf>
    <xf numFmtId="188" fontId="1" fillId="33" borderId="115" xfId="0" applyNumberFormat="1" applyFont="1" applyFill="1" applyBorder="1" applyAlignment="1" applyProtection="1">
      <alignment horizontal="center" vertical="center"/>
      <protection/>
    </xf>
    <xf numFmtId="188" fontId="16" fillId="33" borderId="22" xfId="0" applyNumberFormat="1" applyFont="1" applyFill="1" applyBorder="1" applyAlignment="1" applyProtection="1">
      <alignment horizontal="center" vertical="center" textRotation="90" wrapText="1"/>
      <protection/>
    </xf>
    <xf numFmtId="188" fontId="16" fillId="33" borderId="23" xfId="0" applyNumberFormat="1" applyFont="1" applyFill="1" applyBorder="1" applyAlignment="1" applyProtection="1">
      <alignment horizontal="center" vertical="center" textRotation="90" wrapText="1"/>
      <protection/>
    </xf>
    <xf numFmtId="188" fontId="16" fillId="33" borderId="26" xfId="0" applyNumberFormat="1" applyFont="1" applyFill="1" applyBorder="1" applyAlignment="1" applyProtection="1">
      <alignment horizontal="center" vertical="center" textRotation="90" wrapText="1"/>
      <protection/>
    </xf>
    <xf numFmtId="189" fontId="2" fillId="33" borderId="56" xfId="0" applyNumberFormat="1" applyFont="1" applyFill="1" applyBorder="1" applyAlignment="1" applyProtection="1">
      <alignment horizontal="center" vertical="center"/>
      <protection/>
    </xf>
    <xf numFmtId="189" fontId="2" fillId="33" borderId="57" xfId="0" applyNumberFormat="1" applyFont="1" applyFill="1" applyBorder="1" applyAlignment="1" applyProtection="1">
      <alignment horizontal="center" vertical="center"/>
      <protection/>
    </xf>
    <xf numFmtId="188" fontId="16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16" fillId="33" borderId="22" xfId="0" applyNumberFormat="1" applyFont="1" applyFill="1" applyBorder="1" applyAlignment="1" applyProtection="1">
      <alignment horizontal="center" vertical="center" textRotation="90" wrapText="1"/>
      <protection/>
    </xf>
    <xf numFmtId="49" fontId="16" fillId="33" borderId="23" xfId="0" applyNumberFormat="1" applyFont="1" applyFill="1" applyBorder="1" applyAlignment="1" applyProtection="1">
      <alignment horizontal="center" vertical="center" textRotation="90" wrapText="1"/>
      <protection/>
    </xf>
    <xf numFmtId="188" fontId="8" fillId="0" borderId="28" xfId="0" applyNumberFormat="1" applyFont="1" applyFill="1" applyBorder="1" applyAlignment="1" applyProtection="1">
      <alignment horizontal="center" vertical="center"/>
      <protection/>
    </xf>
    <xf numFmtId="188" fontId="8" fillId="0" borderId="115" xfId="0" applyNumberFormat="1" applyFont="1" applyFill="1" applyBorder="1" applyAlignment="1" applyProtection="1">
      <alignment horizontal="center" vertical="center"/>
      <protection/>
    </xf>
    <xf numFmtId="188" fontId="8" fillId="0" borderId="39" xfId="0" applyNumberFormat="1" applyFont="1" applyFill="1" applyBorder="1" applyAlignment="1" applyProtection="1">
      <alignment horizontal="center" vertical="center"/>
      <protection/>
    </xf>
    <xf numFmtId="188" fontId="2" fillId="40" borderId="16" xfId="0" applyNumberFormat="1" applyFont="1" applyFill="1" applyBorder="1" applyAlignment="1" applyProtection="1">
      <alignment horizontal="center" vertical="center" wrapText="1"/>
      <protection/>
    </xf>
    <xf numFmtId="188" fontId="2" fillId="33" borderId="16" xfId="0" applyNumberFormat="1" applyFont="1" applyFill="1" applyBorder="1" applyAlignment="1" applyProtection="1">
      <alignment horizontal="center" vertical="center"/>
      <protection/>
    </xf>
    <xf numFmtId="189" fontId="2" fillId="33" borderId="27" xfId="0" applyNumberFormat="1" applyFont="1" applyFill="1" applyBorder="1" applyAlignment="1" applyProtection="1">
      <alignment horizontal="center" vertical="center"/>
      <protection/>
    </xf>
    <xf numFmtId="189" fontId="2" fillId="33" borderId="68" xfId="0" applyNumberFormat="1" applyFont="1" applyFill="1" applyBorder="1" applyAlignment="1" applyProtection="1">
      <alignment horizontal="center" vertical="center"/>
      <protection/>
    </xf>
    <xf numFmtId="188" fontId="2" fillId="33" borderId="22" xfId="0" applyNumberFormat="1" applyFont="1" applyFill="1" applyBorder="1" applyAlignment="1" applyProtection="1">
      <alignment horizontal="center" vertical="center" textRotation="90" wrapText="1"/>
      <protection/>
    </xf>
    <xf numFmtId="188" fontId="2" fillId="33" borderId="23" xfId="0" applyNumberFormat="1" applyFont="1" applyFill="1" applyBorder="1" applyAlignment="1" applyProtection="1">
      <alignment horizontal="center" vertical="center" textRotation="90" wrapText="1"/>
      <protection/>
    </xf>
    <xf numFmtId="0" fontId="2" fillId="33" borderId="16" xfId="0" applyNumberFormat="1" applyFont="1" applyFill="1" applyBorder="1" applyAlignment="1" applyProtection="1">
      <alignment horizontal="center" vertical="center" textRotation="90"/>
      <protection/>
    </xf>
    <xf numFmtId="0" fontId="2" fillId="33" borderId="22" xfId="0" applyNumberFormat="1" applyFont="1" applyFill="1" applyBorder="1" applyAlignment="1" applyProtection="1">
      <alignment horizontal="center" vertical="center" textRotation="90"/>
      <protection/>
    </xf>
    <xf numFmtId="188" fontId="1" fillId="33" borderId="27" xfId="0" applyNumberFormat="1" applyFont="1" applyFill="1" applyBorder="1" applyAlignment="1" applyProtection="1">
      <alignment horizontal="center" vertical="center" wrapText="1"/>
      <protection/>
    </xf>
    <xf numFmtId="188" fontId="1" fillId="33" borderId="109" xfId="0" applyNumberFormat="1" applyFont="1" applyFill="1" applyBorder="1" applyAlignment="1" applyProtection="1">
      <alignment horizontal="center" vertical="center" wrapText="1"/>
      <protection/>
    </xf>
    <xf numFmtId="188" fontId="1" fillId="40" borderId="10" xfId="0" applyNumberFormat="1" applyFont="1" applyFill="1" applyBorder="1" applyAlignment="1" applyProtection="1">
      <alignment horizontal="center" vertical="center" wrapText="1"/>
      <protection/>
    </xf>
    <xf numFmtId="188" fontId="1" fillId="33" borderId="0" xfId="0" applyNumberFormat="1" applyFont="1" applyFill="1" applyBorder="1" applyAlignment="1" applyProtection="1">
      <alignment horizontal="center" vertical="center" wrapText="1"/>
      <protection/>
    </xf>
    <xf numFmtId="188" fontId="2" fillId="33" borderId="16" xfId="0" applyNumberFormat="1" applyFont="1" applyFill="1" applyBorder="1" applyAlignment="1" applyProtection="1">
      <alignment horizontal="center" vertical="center" textRotation="90" wrapText="1"/>
      <protection/>
    </xf>
    <xf numFmtId="188" fontId="2" fillId="40" borderId="22" xfId="0" applyNumberFormat="1" applyFont="1" applyFill="1" applyBorder="1" applyAlignment="1" applyProtection="1">
      <alignment horizontal="center" vertical="center" wrapText="1"/>
      <protection/>
    </xf>
    <xf numFmtId="0" fontId="8" fillId="33" borderId="25" xfId="0" applyFont="1" applyFill="1" applyBorder="1" applyAlignment="1">
      <alignment horizontal="center" vertical="center" wrapText="1"/>
    </xf>
    <xf numFmtId="0" fontId="8" fillId="33" borderId="6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right" vertical="center" wrapText="1"/>
    </xf>
    <xf numFmtId="0" fontId="8" fillId="2" borderId="11" xfId="0" applyFont="1" applyFill="1" applyBorder="1" applyAlignment="1">
      <alignment horizontal="right" vertical="center" wrapText="1"/>
    </xf>
    <xf numFmtId="0" fontId="8" fillId="2" borderId="46" xfId="0" applyFont="1" applyFill="1" applyBorder="1" applyAlignment="1">
      <alignment horizontal="right" vertical="center" wrapText="1"/>
    </xf>
    <xf numFmtId="0" fontId="6" fillId="33" borderId="106" xfId="0" applyFont="1" applyFill="1" applyBorder="1" applyAlignment="1">
      <alignment horizontal="center" vertical="center" wrapText="1"/>
    </xf>
    <xf numFmtId="0" fontId="6" fillId="33" borderId="92" xfId="0" applyFont="1" applyFill="1" applyBorder="1" applyAlignment="1">
      <alignment horizontal="center" vertical="center" wrapText="1"/>
    </xf>
    <xf numFmtId="0" fontId="8" fillId="33" borderId="64" xfId="0" applyFont="1" applyFill="1" applyBorder="1" applyAlignment="1">
      <alignment horizontal="right" vertical="center" wrapText="1"/>
    </xf>
    <xf numFmtId="188" fontId="8" fillId="33" borderId="25" xfId="0" applyNumberFormat="1" applyFont="1" applyFill="1" applyBorder="1" applyAlignment="1" applyProtection="1">
      <alignment horizontal="center" vertical="center"/>
      <protection/>
    </xf>
    <xf numFmtId="188" fontId="8" fillId="33" borderId="64" xfId="0" applyNumberFormat="1" applyFont="1" applyFill="1" applyBorder="1" applyAlignment="1" applyProtection="1">
      <alignment horizontal="center" vertical="center"/>
      <protection/>
    </xf>
    <xf numFmtId="188" fontId="8" fillId="33" borderId="105" xfId="0" applyNumberFormat="1" applyFont="1" applyFill="1" applyBorder="1" applyAlignment="1" applyProtection="1">
      <alignment horizontal="center" vertical="center"/>
      <protection/>
    </xf>
    <xf numFmtId="188" fontId="8" fillId="33" borderId="15" xfId="0" applyNumberFormat="1" applyFont="1" applyFill="1" applyBorder="1" applyAlignment="1" applyProtection="1">
      <alignment horizontal="center" vertical="center"/>
      <protection/>
    </xf>
    <xf numFmtId="188" fontId="2" fillId="7" borderId="16" xfId="0" applyNumberFormat="1" applyFont="1" applyFill="1" applyBorder="1" applyAlignment="1" applyProtection="1">
      <alignment horizontal="center" vertical="center" textRotation="90" wrapText="1"/>
      <protection/>
    </xf>
    <xf numFmtId="188" fontId="2" fillId="7" borderId="22" xfId="0" applyNumberFormat="1" applyFont="1" applyFill="1" applyBorder="1" applyAlignment="1" applyProtection="1">
      <alignment horizontal="center" vertical="center" textRotation="90" wrapText="1"/>
      <protection/>
    </xf>
    <xf numFmtId="188" fontId="2" fillId="33" borderId="27" xfId="0" applyNumberFormat="1" applyFont="1" applyFill="1" applyBorder="1" applyAlignment="1" applyProtection="1">
      <alignment horizontal="center" vertical="center"/>
      <protection/>
    </xf>
    <xf numFmtId="188" fontId="2" fillId="33" borderId="109" xfId="0" applyNumberFormat="1" applyFont="1" applyFill="1" applyBorder="1" applyAlignment="1" applyProtection="1">
      <alignment horizontal="center" vertical="center"/>
      <protection/>
    </xf>
    <xf numFmtId="188" fontId="2" fillId="33" borderId="68" xfId="0" applyNumberFormat="1" applyFont="1" applyFill="1" applyBorder="1" applyAlignment="1" applyProtection="1">
      <alignment horizontal="center" vertical="center"/>
      <protection/>
    </xf>
    <xf numFmtId="188" fontId="2" fillId="33" borderId="24" xfId="0" applyNumberFormat="1" applyFont="1" applyFill="1" applyBorder="1" applyAlignment="1" applyProtection="1">
      <alignment horizontal="center" vertical="center"/>
      <protection/>
    </xf>
    <xf numFmtId="188" fontId="2" fillId="33" borderId="33" xfId="0" applyNumberFormat="1" applyFont="1" applyFill="1" applyBorder="1" applyAlignment="1" applyProtection="1">
      <alignment horizontal="center" vertical="center"/>
      <protection/>
    </xf>
    <xf numFmtId="188" fontId="2" fillId="33" borderId="21" xfId="0" applyNumberFormat="1" applyFont="1" applyFill="1" applyBorder="1" applyAlignment="1" applyProtection="1">
      <alignment horizontal="center" vertical="center"/>
      <protection/>
    </xf>
    <xf numFmtId="188" fontId="10" fillId="33" borderId="27" xfId="0" applyNumberFormat="1" applyFont="1" applyFill="1" applyBorder="1" applyAlignment="1" applyProtection="1">
      <alignment horizontal="center" vertical="center"/>
      <protection/>
    </xf>
    <xf numFmtId="188" fontId="10" fillId="33" borderId="68" xfId="0" applyNumberFormat="1" applyFont="1" applyFill="1" applyBorder="1" applyAlignment="1" applyProtection="1">
      <alignment horizontal="center" vertical="center"/>
      <protection/>
    </xf>
    <xf numFmtId="188" fontId="10" fillId="0" borderId="16" xfId="0" applyNumberFormat="1" applyFont="1" applyFill="1" applyBorder="1" applyAlignment="1" applyProtection="1">
      <alignment horizontal="center" vertical="center"/>
      <protection/>
    </xf>
    <xf numFmtId="222" fontId="2" fillId="0" borderId="28" xfId="0" applyNumberFormat="1" applyFont="1" applyFill="1" applyBorder="1" applyAlignment="1" applyProtection="1">
      <alignment horizontal="center" vertical="center" wrapText="1"/>
      <protection/>
    </xf>
    <xf numFmtId="222" fontId="2" fillId="0" borderId="115" xfId="0" applyNumberFormat="1" applyFont="1" applyFill="1" applyBorder="1" applyAlignment="1" applyProtection="1">
      <alignment horizontal="center" vertical="center" wrapText="1"/>
      <protection/>
    </xf>
    <xf numFmtId="222" fontId="2" fillId="0" borderId="39" xfId="0" applyNumberFormat="1" applyFont="1" applyFill="1" applyBorder="1" applyAlignment="1" applyProtection="1">
      <alignment horizontal="center" vertical="center" wrapText="1"/>
      <protection/>
    </xf>
    <xf numFmtId="222" fontId="2" fillId="0" borderId="16" xfId="0" applyNumberFormat="1" applyFont="1" applyFill="1" applyBorder="1" applyAlignment="1" applyProtection="1">
      <alignment horizontal="center" vertical="center" wrapText="1"/>
      <protection/>
    </xf>
    <xf numFmtId="222" fontId="0" fillId="0" borderId="16" xfId="0" applyNumberFormat="1" applyBorder="1" applyAlignment="1">
      <alignment horizontal="center" vertical="center" wrapText="1"/>
    </xf>
    <xf numFmtId="193" fontId="2" fillId="33" borderId="50" xfId="0" applyNumberFormat="1" applyFont="1" applyFill="1" applyBorder="1" applyAlignment="1" applyProtection="1">
      <alignment horizontal="center" vertical="center"/>
      <protection/>
    </xf>
    <xf numFmtId="193" fontId="2" fillId="33" borderId="52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222" fontId="71" fillId="40" borderId="16" xfId="0" applyNumberFormat="1" applyFont="1" applyFill="1" applyBorder="1" applyAlignment="1">
      <alignment horizontal="center" vertical="center" wrapText="1"/>
    </xf>
    <xf numFmtId="0" fontId="80" fillId="40" borderId="16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88" fontId="10" fillId="33" borderId="28" xfId="0" applyNumberFormat="1" applyFont="1" applyFill="1" applyBorder="1" applyAlignment="1" applyProtection="1">
      <alignment horizontal="center" vertical="center"/>
      <protection/>
    </xf>
    <xf numFmtId="188" fontId="10" fillId="33" borderId="39" xfId="0" applyNumberFormat="1" applyFont="1" applyFill="1" applyBorder="1" applyAlignment="1" applyProtection="1">
      <alignment horizontal="center" vertical="center"/>
      <protection/>
    </xf>
    <xf numFmtId="191" fontId="2" fillId="33" borderId="50" xfId="0" applyNumberFormat="1" applyFont="1" applyFill="1" applyBorder="1" applyAlignment="1" applyProtection="1">
      <alignment horizontal="center" vertical="center"/>
      <protection/>
    </xf>
    <xf numFmtId="191" fontId="2" fillId="33" borderId="52" xfId="0" applyNumberFormat="1" applyFont="1" applyFill="1" applyBorder="1" applyAlignment="1" applyProtection="1">
      <alignment horizontal="center" vertical="center"/>
      <protection/>
    </xf>
    <xf numFmtId="188" fontId="8" fillId="40" borderId="28" xfId="0" applyNumberFormat="1" applyFont="1" applyFill="1" applyBorder="1" applyAlignment="1" applyProtection="1">
      <alignment horizontal="center" vertical="center"/>
      <protection/>
    </xf>
    <xf numFmtId="188" fontId="8" fillId="40" borderId="115" xfId="0" applyNumberFormat="1" applyFont="1" applyFill="1" applyBorder="1" applyAlignment="1" applyProtection="1">
      <alignment horizontal="center" vertical="center"/>
      <protection/>
    </xf>
    <xf numFmtId="188" fontId="8" fillId="40" borderId="39" xfId="0" applyNumberFormat="1" applyFont="1" applyFill="1" applyBorder="1" applyAlignment="1" applyProtection="1">
      <alignment horizontal="center" vertical="center"/>
      <protection/>
    </xf>
    <xf numFmtId="0" fontId="2" fillId="40" borderId="16" xfId="0" applyNumberFormat="1" applyFont="1" applyFill="1" applyBorder="1" applyAlignment="1" applyProtection="1">
      <alignment horizontal="center" vertical="center" textRotation="90"/>
      <protection/>
    </xf>
    <xf numFmtId="0" fontId="2" fillId="40" borderId="22" xfId="0" applyNumberFormat="1" applyFont="1" applyFill="1" applyBorder="1" applyAlignment="1" applyProtection="1">
      <alignment horizontal="center" vertical="center" textRotation="90"/>
      <protection/>
    </xf>
    <xf numFmtId="188" fontId="1" fillId="40" borderId="27" xfId="0" applyNumberFormat="1" applyFont="1" applyFill="1" applyBorder="1" applyAlignment="1" applyProtection="1">
      <alignment horizontal="center" vertical="center" wrapText="1"/>
      <protection/>
    </xf>
    <xf numFmtId="188" fontId="1" fillId="40" borderId="109" xfId="0" applyNumberFormat="1" applyFont="1" applyFill="1" applyBorder="1" applyAlignment="1" applyProtection="1">
      <alignment horizontal="center" vertical="center" wrapText="1"/>
      <protection/>
    </xf>
    <xf numFmtId="188" fontId="1" fillId="40" borderId="0" xfId="0" applyNumberFormat="1" applyFont="1" applyFill="1" applyBorder="1" applyAlignment="1" applyProtection="1">
      <alignment horizontal="center" vertical="center" wrapText="1"/>
      <protection/>
    </xf>
    <xf numFmtId="188" fontId="2" fillId="40" borderId="22" xfId="0" applyNumberFormat="1" applyFont="1" applyFill="1" applyBorder="1" applyAlignment="1" applyProtection="1">
      <alignment horizontal="center" vertical="center" textRotation="90" wrapText="1"/>
      <protection/>
    </xf>
    <xf numFmtId="188" fontId="2" fillId="40" borderId="23" xfId="0" applyNumberFormat="1" applyFont="1" applyFill="1" applyBorder="1" applyAlignment="1" applyProtection="1">
      <alignment horizontal="center" vertical="center" textRotation="90" wrapText="1"/>
      <protection/>
    </xf>
    <xf numFmtId="188" fontId="2" fillId="40" borderId="27" xfId="0" applyNumberFormat="1" applyFont="1" applyFill="1" applyBorder="1" applyAlignment="1" applyProtection="1">
      <alignment horizontal="center" vertical="center"/>
      <protection/>
    </xf>
    <xf numFmtId="188" fontId="2" fillId="40" borderId="109" xfId="0" applyNumberFormat="1" applyFont="1" applyFill="1" applyBorder="1" applyAlignment="1" applyProtection="1">
      <alignment horizontal="center" vertical="center"/>
      <protection/>
    </xf>
    <xf numFmtId="188" fontId="2" fillId="40" borderId="68" xfId="0" applyNumberFormat="1" applyFont="1" applyFill="1" applyBorder="1" applyAlignment="1" applyProtection="1">
      <alignment horizontal="center" vertical="center"/>
      <protection/>
    </xf>
    <xf numFmtId="188" fontId="2" fillId="40" borderId="24" xfId="0" applyNumberFormat="1" applyFont="1" applyFill="1" applyBorder="1" applyAlignment="1" applyProtection="1">
      <alignment horizontal="center" vertical="center"/>
      <protection/>
    </xf>
    <xf numFmtId="188" fontId="2" fillId="40" borderId="33" xfId="0" applyNumberFormat="1" applyFont="1" applyFill="1" applyBorder="1" applyAlignment="1" applyProtection="1">
      <alignment horizontal="center" vertical="center"/>
      <protection/>
    </xf>
    <xf numFmtId="188" fontId="2" fillId="40" borderId="21" xfId="0" applyNumberFormat="1" applyFont="1" applyFill="1" applyBorder="1" applyAlignment="1" applyProtection="1">
      <alignment horizontal="center" vertical="center"/>
      <protection/>
    </xf>
    <xf numFmtId="188" fontId="2" fillId="40" borderId="16" xfId="0" applyNumberFormat="1" applyFont="1" applyFill="1" applyBorder="1" applyAlignment="1" applyProtection="1">
      <alignment horizontal="center" vertical="center" textRotation="90" wrapText="1"/>
      <protection/>
    </xf>
    <xf numFmtId="222" fontId="2" fillId="40" borderId="16" xfId="0" applyNumberFormat="1" applyFont="1" applyFill="1" applyBorder="1" applyAlignment="1">
      <alignment horizontal="center" vertical="center" wrapText="1"/>
    </xf>
    <xf numFmtId="188" fontId="2" fillId="40" borderId="16" xfId="0" applyNumberFormat="1" applyFont="1" applyFill="1" applyBorder="1" applyAlignment="1" applyProtection="1">
      <alignment horizontal="center" vertical="center"/>
      <protection/>
    </xf>
    <xf numFmtId="188" fontId="2" fillId="40" borderId="28" xfId="0" applyNumberFormat="1" applyFont="1" applyFill="1" applyBorder="1" applyAlignment="1" applyProtection="1">
      <alignment horizontal="center" vertical="center"/>
      <protection/>
    </xf>
    <xf numFmtId="188" fontId="2" fillId="40" borderId="115" xfId="0" applyNumberFormat="1" applyFont="1" applyFill="1" applyBorder="1" applyAlignment="1" applyProtection="1">
      <alignment horizontal="center" vertical="center"/>
      <protection/>
    </xf>
    <xf numFmtId="188" fontId="2" fillId="40" borderId="39" xfId="0" applyNumberFormat="1" applyFont="1" applyFill="1" applyBorder="1" applyAlignment="1" applyProtection="1">
      <alignment horizontal="center" vertical="center"/>
      <protection/>
    </xf>
    <xf numFmtId="188" fontId="8" fillId="40" borderId="25" xfId="0" applyNumberFormat="1" applyFont="1" applyFill="1" applyBorder="1" applyAlignment="1" applyProtection="1">
      <alignment horizontal="center" vertical="center"/>
      <protection/>
    </xf>
    <xf numFmtId="188" fontId="8" fillId="40" borderId="64" xfId="0" applyNumberFormat="1" applyFont="1" applyFill="1" applyBorder="1" applyAlignment="1" applyProtection="1">
      <alignment horizontal="center" vertical="center"/>
      <protection/>
    </xf>
    <xf numFmtId="188" fontId="8" fillId="40" borderId="105" xfId="0" applyNumberFormat="1" applyFont="1" applyFill="1" applyBorder="1" applyAlignment="1" applyProtection="1">
      <alignment horizontal="center" vertical="center"/>
      <protection/>
    </xf>
    <xf numFmtId="188" fontId="8" fillId="40" borderId="15" xfId="0" applyNumberFormat="1" applyFont="1" applyFill="1" applyBorder="1" applyAlignment="1" applyProtection="1">
      <alignment horizontal="center" vertical="center"/>
      <protection/>
    </xf>
    <xf numFmtId="0" fontId="7" fillId="40" borderId="33" xfId="0" applyFont="1" applyFill="1" applyBorder="1" applyAlignment="1">
      <alignment horizontal="center" vertical="center" wrapText="1"/>
    </xf>
    <xf numFmtId="0" fontId="0" fillId="40" borderId="33" xfId="0" applyFont="1" applyFill="1" applyBorder="1" applyAlignment="1">
      <alignment horizontal="center" vertical="center" wrapText="1"/>
    </xf>
    <xf numFmtId="1" fontId="7" fillId="40" borderId="0" xfId="0" applyNumberFormat="1" applyFont="1" applyFill="1" applyBorder="1" applyAlignment="1">
      <alignment horizontal="center" vertical="center" wrapText="1"/>
    </xf>
    <xf numFmtId="0" fontId="0" fillId="40" borderId="0" xfId="0" applyFont="1" applyFill="1" applyAlignment="1">
      <alignment vertical="center"/>
    </xf>
    <xf numFmtId="189" fontId="2" fillId="40" borderId="28" xfId="0" applyNumberFormat="1" applyFont="1" applyFill="1" applyBorder="1" applyAlignment="1" applyProtection="1">
      <alignment horizontal="center" vertical="center"/>
      <protection/>
    </xf>
    <xf numFmtId="189" fontId="2" fillId="40" borderId="39" xfId="0" applyNumberFormat="1" applyFont="1" applyFill="1" applyBorder="1" applyAlignment="1" applyProtection="1">
      <alignment horizontal="center" vertical="center"/>
      <protection/>
    </xf>
    <xf numFmtId="0" fontId="8" fillId="40" borderId="11" xfId="0" applyFont="1" applyFill="1" applyBorder="1" applyAlignment="1">
      <alignment horizontal="right" vertical="center" wrapText="1"/>
    </xf>
    <xf numFmtId="0" fontId="8" fillId="40" borderId="46" xfId="0" applyFont="1" applyFill="1" applyBorder="1" applyAlignment="1">
      <alignment horizontal="right" vertical="center" wrapText="1"/>
    </xf>
    <xf numFmtId="0" fontId="6" fillId="40" borderId="106" xfId="0" applyFont="1" applyFill="1" applyBorder="1" applyAlignment="1">
      <alignment horizontal="center" vertical="center" wrapText="1"/>
    </xf>
    <xf numFmtId="0" fontId="6" fillId="40" borderId="108" xfId="0" applyFont="1" applyFill="1" applyBorder="1" applyAlignment="1">
      <alignment horizontal="center" vertical="center" wrapText="1"/>
    </xf>
    <xf numFmtId="0" fontId="6" fillId="40" borderId="92" xfId="0" applyFont="1" applyFill="1" applyBorder="1" applyAlignment="1">
      <alignment horizontal="center" vertical="center" wrapText="1"/>
    </xf>
    <xf numFmtId="188" fontId="1" fillId="40" borderId="28" xfId="0" applyNumberFormat="1" applyFont="1" applyFill="1" applyBorder="1" applyAlignment="1" applyProtection="1">
      <alignment horizontal="center" vertical="center"/>
      <protection/>
    </xf>
    <xf numFmtId="188" fontId="1" fillId="40" borderId="115" xfId="0" applyNumberFormat="1" applyFont="1" applyFill="1" applyBorder="1" applyAlignment="1" applyProtection="1">
      <alignment horizontal="center" vertical="center"/>
      <protection/>
    </xf>
    <xf numFmtId="0" fontId="8" fillId="40" borderId="25" xfId="0" applyFont="1" applyFill="1" applyBorder="1" applyAlignment="1">
      <alignment horizontal="right" vertical="center" wrapText="1"/>
    </xf>
    <xf numFmtId="0" fontId="8" fillId="40" borderId="13" xfId="0" applyFont="1" applyFill="1" applyBorder="1" applyAlignment="1">
      <alignment horizontal="right" vertical="center" wrapText="1"/>
    </xf>
    <xf numFmtId="188" fontId="16" fillId="40" borderId="16" xfId="0" applyNumberFormat="1" applyFont="1" applyFill="1" applyBorder="1" applyAlignment="1" applyProtection="1">
      <alignment horizontal="center" vertical="center" textRotation="90" wrapText="1"/>
      <protection/>
    </xf>
    <xf numFmtId="188" fontId="16" fillId="40" borderId="22" xfId="0" applyNumberFormat="1" applyFont="1" applyFill="1" applyBorder="1" applyAlignment="1" applyProtection="1">
      <alignment horizontal="center" vertical="center" textRotation="90" wrapText="1"/>
      <protection/>
    </xf>
    <xf numFmtId="49" fontId="16" fillId="40" borderId="22" xfId="0" applyNumberFormat="1" applyFont="1" applyFill="1" applyBorder="1" applyAlignment="1" applyProtection="1">
      <alignment horizontal="center" vertical="center" textRotation="90" wrapText="1"/>
      <protection/>
    </xf>
    <xf numFmtId="49" fontId="16" fillId="40" borderId="23" xfId="0" applyNumberFormat="1" applyFont="1" applyFill="1" applyBorder="1" applyAlignment="1" applyProtection="1">
      <alignment horizontal="center" vertical="center" textRotation="90" wrapText="1"/>
      <protection/>
    </xf>
    <xf numFmtId="188" fontId="16" fillId="40" borderId="23" xfId="0" applyNumberFormat="1" applyFont="1" applyFill="1" applyBorder="1" applyAlignment="1" applyProtection="1">
      <alignment horizontal="center" vertical="center" textRotation="90" wrapText="1"/>
      <protection/>
    </xf>
    <xf numFmtId="188" fontId="16" fillId="40" borderId="26" xfId="0" applyNumberFormat="1" applyFont="1" applyFill="1" applyBorder="1" applyAlignment="1" applyProtection="1">
      <alignment horizontal="center" vertical="center" textRotation="90" wrapText="1"/>
      <protection/>
    </xf>
    <xf numFmtId="49" fontId="6" fillId="40" borderId="25" xfId="0" applyNumberFormat="1" applyFont="1" applyFill="1" applyBorder="1" applyAlignment="1">
      <alignment horizontal="center" vertical="center"/>
    </xf>
    <xf numFmtId="49" fontId="6" fillId="40" borderId="64" xfId="0" applyNumberFormat="1" applyFont="1" applyFill="1" applyBorder="1" applyAlignment="1">
      <alignment horizontal="center" vertical="center"/>
    </xf>
    <xf numFmtId="49" fontId="6" fillId="40" borderId="15" xfId="0" applyNumberFormat="1" applyFont="1" applyFill="1" applyBorder="1" applyAlignment="1">
      <alignment horizontal="center" vertical="center"/>
    </xf>
    <xf numFmtId="0" fontId="6" fillId="40" borderId="25" xfId="0" applyFont="1" applyFill="1" applyBorder="1" applyAlignment="1">
      <alignment horizontal="center" vertical="center" wrapText="1"/>
    </xf>
    <xf numFmtId="0" fontId="6" fillId="40" borderId="64" xfId="0" applyFont="1" applyFill="1" applyBorder="1" applyAlignment="1">
      <alignment horizontal="center" vertical="center" wrapText="1"/>
    </xf>
    <xf numFmtId="0" fontId="6" fillId="40" borderId="15" xfId="0" applyFont="1" applyFill="1" applyBorder="1" applyAlignment="1">
      <alignment horizontal="center" vertical="center" wrapText="1"/>
    </xf>
    <xf numFmtId="0" fontId="6" fillId="40" borderId="66" xfId="0" applyFont="1" applyFill="1" applyBorder="1" applyAlignment="1">
      <alignment horizontal="center" vertical="center" wrapText="1"/>
    </xf>
    <xf numFmtId="0" fontId="6" fillId="40" borderId="105" xfId="0" applyFont="1" applyFill="1" applyBorder="1" applyAlignment="1">
      <alignment horizontal="center" vertical="center" wrapText="1"/>
    </xf>
    <xf numFmtId="0" fontId="6" fillId="40" borderId="45" xfId="0" applyFont="1" applyFill="1" applyBorder="1" applyAlignment="1">
      <alignment horizontal="center" vertical="center" wrapText="1"/>
    </xf>
    <xf numFmtId="0" fontId="8" fillId="40" borderId="64" xfId="0" applyFont="1" applyFill="1" applyBorder="1" applyAlignment="1">
      <alignment horizontal="right" vertical="center" wrapText="1"/>
    </xf>
    <xf numFmtId="0" fontId="8" fillId="40" borderId="106" xfId="0" applyFont="1" applyFill="1" applyBorder="1" applyAlignment="1">
      <alignment horizontal="right" vertical="center" wrapText="1"/>
    </xf>
    <xf numFmtId="0" fontId="8" fillId="40" borderId="35" xfId="0" applyFont="1" applyFill="1" applyBorder="1" applyAlignment="1">
      <alignment horizontal="right" vertical="center" wrapText="1"/>
    </xf>
    <xf numFmtId="49" fontId="7" fillId="40" borderId="28" xfId="0" applyNumberFormat="1" applyFont="1" applyFill="1" applyBorder="1" applyAlignment="1">
      <alignment horizontal="center" vertical="center" wrapText="1"/>
    </xf>
    <xf numFmtId="49" fontId="7" fillId="40" borderId="115" xfId="0" applyNumberFormat="1" applyFont="1" applyFill="1" applyBorder="1" applyAlignment="1">
      <alignment horizontal="center" vertical="center" wrapText="1"/>
    </xf>
    <xf numFmtId="49" fontId="7" fillId="40" borderId="39" xfId="0" applyNumberFormat="1" applyFont="1" applyFill="1" applyBorder="1" applyAlignment="1">
      <alignment horizontal="center" vertical="center" wrapText="1"/>
    </xf>
    <xf numFmtId="0" fontId="2" fillId="40" borderId="24" xfId="0" applyFont="1" applyFill="1" applyBorder="1" applyAlignment="1" applyProtection="1">
      <alignment horizontal="right" vertical="center"/>
      <protection/>
    </xf>
    <xf numFmtId="0" fontId="2" fillId="40" borderId="33" xfId="0" applyFont="1" applyFill="1" applyBorder="1" applyAlignment="1" applyProtection="1">
      <alignment horizontal="right" vertical="center"/>
      <protection/>
    </xf>
    <xf numFmtId="0" fontId="2" fillId="40" borderId="21" xfId="0" applyFont="1" applyFill="1" applyBorder="1" applyAlignment="1" applyProtection="1">
      <alignment horizontal="right" vertical="center"/>
      <protection/>
    </xf>
    <xf numFmtId="0" fontId="2" fillId="40" borderId="25" xfId="0" applyFont="1" applyFill="1" applyBorder="1" applyAlignment="1">
      <alignment horizontal="center" vertical="center" wrapText="1"/>
    </xf>
    <xf numFmtId="0" fontId="2" fillId="40" borderId="15" xfId="0" applyFont="1" applyFill="1" applyBorder="1" applyAlignment="1">
      <alignment horizontal="center" vertical="center" wrapText="1"/>
    </xf>
    <xf numFmtId="0" fontId="8" fillId="40" borderId="25" xfId="0" applyFont="1" applyFill="1" applyBorder="1" applyAlignment="1">
      <alignment horizontal="center" vertical="center" wrapText="1"/>
    </xf>
    <xf numFmtId="0" fontId="8" fillId="40" borderId="64" xfId="0" applyFont="1" applyFill="1" applyBorder="1" applyAlignment="1">
      <alignment horizontal="center" vertical="center" wrapText="1"/>
    </xf>
    <xf numFmtId="0" fontId="8" fillId="40" borderId="15" xfId="0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0" fontId="6" fillId="40" borderId="0" xfId="0" applyFont="1" applyFill="1" applyBorder="1" applyAlignment="1">
      <alignment horizontal="center" vertical="center" wrapText="1"/>
    </xf>
    <xf numFmtId="0" fontId="8" fillId="40" borderId="22" xfId="0" applyFont="1" applyFill="1" applyBorder="1" applyAlignment="1">
      <alignment horizontal="right" vertical="center" wrapText="1"/>
    </xf>
    <xf numFmtId="0" fontId="2" fillId="40" borderId="28" xfId="0" applyFont="1" applyFill="1" applyBorder="1" applyAlignment="1" applyProtection="1">
      <alignment horizontal="right" vertical="center"/>
      <protection/>
    </xf>
    <xf numFmtId="0" fontId="2" fillId="40" borderId="115" xfId="0" applyFont="1" applyFill="1" applyBorder="1" applyAlignment="1" applyProtection="1">
      <alignment horizontal="right" vertical="center"/>
      <protection/>
    </xf>
    <xf numFmtId="0" fontId="2" fillId="40" borderId="39" xfId="0" applyFont="1" applyFill="1" applyBorder="1" applyAlignment="1" applyProtection="1">
      <alignment horizontal="right" vertical="center"/>
      <protection/>
    </xf>
    <xf numFmtId="0" fontId="2" fillId="40" borderId="118" xfId="0" applyFont="1" applyFill="1" applyBorder="1" applyAlignment="1" applyProtection="1">
      <alignment horizontal="right" vertical="center"/>
      <protection/>
    </xf>
    <xf numFmtId="188" fontId="10" fillId="40" borderId="119" xfId="0" applyNumberFormat="1" applyFont="1" applyFill="1" applyBorder="1" applyAlignment="1" applyProtection="1">
      <alignment horizontal="right" vertical="center"/>
      <protection/>
    </xf>
    <xf numFmtId="188" fontId="10" fillId="40" borderId="120" xfId="0" applyNumberFormat="1" applyFont="1" applyFill="1" applyBorder="1" applyAlignment="1" applyProtection="1">
      <alignment horizontal="right" vertical="center"/>
      <protection/>
    </xf>
    <xf numFmtId="189" fontId="2" fillId="40" borderId="50" xfId="0" applyNumberFormat="1" applyFont="1" applyFill="1" applyBorder="1" applyAlignment="1" applyProtection="1">
      <alignment horizontal="center" vertical="center"/>
      <protection/>
    </xf>
    <xf numFmtId="189" fontId="2" fillId="40" borderId="52" xfId="0" applyNumberFormat="1" applyFont="1" applyFill="1" applyBorder="1" applyAlignment="1" applyProtection="1">
      <alignment horizontal="center" vertical="center"/>
      <protection/>
    </xf>
    <xf numFmtId="1" fontId="2" fillId="40" borderId="50" xfId="0" applyNumberFormat="1" applyFont="1" applyFill="1" applyBorder="1" applyAlignment="1" applyProtection="1">
      <alignment horizontal="center" vertical="center"/>
      <protection/>
    </xf>
    <xf numFmtId="1" fontId="2" fillId="40" borderId="52" xfId="0" applyNumberFormat="1" applyFont="1" applyFill="1" applyBorder="1" applyAlignment="1" applyProtection="1">
      <alignment horizontal="center" vertical="center"/>
      <protection/>
    </xf>
    <xf numFmtId="188" fontId="10" fillId="40" borderId="27" xfId="0" applyNumberFormat="1" applyFont="1" applyFill="1" applyBorder="1" applyAlignment="1" applyProtection="1">
      <alignment horizontal="center" vertical="center"/>
      <protection/>
    </xf>
    <xf numFmtId="188" fontId="10" fillId="40" borderId="68" xfId="0" applyNumberFormat="1" applyFont="1" applyFill="1" applyBorder="1" applyAlignment="1" applyProtection="1">
      <alignment horizontal="center" vertical="center"/>
      <protection/>
    </xf>
    <xf numFmtId="188" fontId="10" fillId="40" borderId="28" xfId="0" applyNumberFormat="1" applyFont="1" applyFill="1" applyBorder="1" applyAlignment="1" applyProtection="1">
      <alignment horizontal="center" vertical="center"/>
      <protection/>
    </xf>
    <xf numFmtId="188" fontId="10" fillId="40" borderId="115" xfId="0" applyNumberFormat="1" applyFont="1" applyFill="1" applyBorder="1" applyAlignment="1" applyProtection="1">
      <alignment horizontal="center" vertical="center"/>
      <protection/>
    </xf>
    <xf numFmtId="188" fontId="10" fillId="40" borderId="39" xfId="0" applyNumberFormat="1" applyFont="1" applyFill="1" applyBorder="1" applyAlignment="1" applyProtection="1">
      <alignment horizontal="center" vertical="center"/>
      <protection/>
    </xf>
    <xf numFmtId="222" fontId="2" fillId="40" borderId="28" xfId="0" applyNumberFormat="1" applyFont="1" applyFill="1" applyBorder="1" applyAlignment="1" applyProtection="1">
      <alignment horizontal="center" vertical="center" wrapText="1"/>
      <protection/>
    </xf>
    <xf numFmtId="222" fontId="2" fillId="40" borderId="115" xfId="0" applyNumberFormat="1" applyFont="1" applyFill="1" applyBorder="1" applyAlignment="1" applyProtection="1">
      <alignment horizontal="center" vertical="center" wrapText="1"/>
      <protection/>
    </xf>
    <xf numFmtId="222" fontId="2" fillId="40" borderId="39" xfId="0" applyNumberFormat="1" applyFont="1" applyFill="1" applyBorder="1" applyAlignment="1" applyProtection="1">
      <alignment horizontal="center" vertical="center" wrapText="1"/>
      <protection/>
    </xf>
    <xf numFmtId="188" fontId="10" fillId="40" borderId="16" xfId="0" applyNumberFormat="1" applyFont="1" applyFill="1" applyBorder="1" applyAlignment="1" applyProtection="1">
      <alignment horizontal="center" vertical="center"/>
      <protection/>
    </xf>
    <xf numFmtId="222" fontId="2" fillId="40" borderId="16" xfId="0" applyNumberFormat="1" applyFont="1" applyFill="1" applyBorder="1" applyAlignment="1" applyProtection="1">
      <alignment horizontal="center" vertical="center" wrapText="1"/>
      <protection/>
    </xf>
    <xf numFmtId="49" fontId="7" fillId="40" borderId="0" xfId="0" applyNumberFormat="1" applyFont="1" applyFill="1" applyBorder="1" applyAlignment="1">
      <alignment horizontal="left" vertical="center" wrapText="1"/>
    </xf>
    <xf numFmtId="222" fontId="0" fillId="40" borderId="16" xfId="0" applyNumberFormat="1" applyFont="1" applyFill="1" applyBorder="1" applyAlignment="1">
      <alignment horizontal="center" vertical="center" wrapText="1"/>
    </xf>
    <xf numFmtId="188" fontId="2" fillId="40" borderId="25" xfId="0" applyNumberFormat="1" applyFont="1" applyFill="1" applyBorder="1" applyAlignment="1">
      <alignment horizontal="center" vertical="center" wrapText="1"/>
    </xf>
    <xf numFmtId="0" fontId="0" fillId="40" borderId="16" xfId="0" applyFont="1" applyFill="1" applyBorder="1" applyAlignment="1">
      <alignment horizontal="center" vertical="center" wrapText="1"/>
    </xf>
    <xf numFmtId="222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91" fontId="2" fillId="33" borderId="28" xfId="0" applyNumberFormat="1" applyFont="1" applyFill="1" applyBorder="1" applyAlignment="1" applyProtection="1">
      <alignment horizontal="center" vertical="center"/>
      <protection/>
    </xf>
    <xf numFmtId="191" fontId="2" fillId="33" borderId="39" xfId="0" applyNumberFormat="1" applyFont="1" applyFill="1" applyBorder="1" applyAlignment="1" applyProtection="1">
      <alignment horizontal="center" vertical="center"/>
      <protection/>
    </xf>
    <xf numFmtId="193" fontId="2" fillId="33" borderId="28" xfId="0" applyNumberFormat="1" applyFont="1" applyFill="1" applyBorder="1" applyAlignment="1" applyProtection="1">
      <alignment horizontal="center" vertical="center"/>
      <protection/>
    </xf>
    <xf numFmtId="193" fontId="2" fillId="33" borderId="39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0;&#1088;&#1093;&#1080;&#1074;\&#1053;&#1072;&#1074;&#1095;_&#1087;&#1083;%20&#1050;&#1048;&#1058;(8-9)\&#1044;&#1077;&#1085;&#1085;&#1077;%20(9-10)\Plan%20&#1048;&#1058;&#1055;%20&#1086;&#1089;&#1085;1(09-10)&#1073;&#1072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Нагруз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0"/>
  <sheetViews>
    <sheetView zoomScale="80" zoomScaleNormal="80" zoomScaleSheetLayoutView="70" workbookViewId="0" topLeftCell="A13">
      <selection activeCell="P9" sqref="P9:AM9"/>
    </sheetView>
  </sheetViews>
  <sheetFormatPr defaultColWidth="3.25390625" defaultRowHeight="12.75"/>
  <cols>
    <col min="1" max="1" width="3.375" style="1" customWidth="1"/>
    <col min="2" max="2" width="4.625" style="1" customWidth="1"/>
    <col min="3" max="3" width="3.25390625" style="1" customWidth="1"/>
    <col min="4" max="4" width="4.625" style="1" customWidth="1"/>
    <col min="5" max="8" width="3.25390625" style="1" customWidth="1"/>
    <col min="9" max="9" width="4.00390625" style="1" customWidth="1"/>
    <col min="10" max="17" width="3.25390625" style="1" customWidth="1"/>
    <col min="18" max="18" width="4.125" style="1" customWidth="1"/>
    <col min="19" max="20" width="3.25390625" style="1" customWidth="1"/>
    <col min="21" max="21" width="3.875" style="1" customWidth="1"/>
    <col min="22" max="23" width="4.25390625" style="1" customWidth="1"/>
    <col min="24" max="55" width="3.25390625" style="1" customWidth="1"/>
    <col min="56" max="56" width="4.375" style="1" customWidth="1"/>
    <col min="57" max="16384" width="3.25390625" style="1" customWidth="1"/>
  </cols>
  <sheetData>
    <row r="1" spans="16:57" ht="9.75" customHeight="1"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1633"/>
      <c r="AP1" s="1633"/>
      <c r="AQ1" s="1633"/>
      <c r="AR1" s="1633"/>
      <c r="AS1" s="1633"/>
      <c r="AT1" s="1633"/>
      <c r="AU1" s="1633"/>
      <c r="AV1" s="1633"/>
      <c r="AW1" s="1633"/>
      <c r="AX1" s="1633"/>
      <c r="AY1" s="1633"/>
      <c r="AZ1" s="1633"/>
      <c r="BA1" s="1633"/>
      <c r="BB1" s="1633"/>
      <c r="BC1" s="1633"/>
      <c r="BD1" s="1633"/>
      <c r="BE1" s="1633"/>
    </row>
    <row r="2" spans="16:57" ht="24" customHeight="1">
      <c r="P2" s="1641" t="s">
        <v>101</v>
      </c>
      <c r="Q2" s="1642"/>
      <c r="R2" s="1642"/>
      <c r="S2" s="1642"/>
      <c r="T2" s="1642"/>
      <c r="U2" s="1642"/>
      <c r="V2" s="1642"/>
      <c r="W2" s="1642"/>
      <c r="X2" s="1642"/>
      <c r="Y2" s="1642"/>
      <c r="Z2" s="1642"/>
      <c r="AA2" s="1642"/>
      <c r="AB2" s="1642"/>
      <c r="AC2" s="1642"/>
      <c r="AD2" s="1642"/>
      <c r="AE2" s="1642"/>
      <c r="AF2" s="1642"/>
      <c r="AG2" s="1642"/>
      <c r="AH2" s="1642"/>
      <c r="AI2" s="1642"/>
      <c r="AJ2" s="1642"/>
      <c r="AK2" s="1642"/>
      <c r="AL2" s="1642"/>
      <c r="AM2" s="1642"/>
      <c r="AN2" s="1642"/>
      <c r="AO2" s="1644"/>
      <c r="AP2" s="1644"/>
      <c r="AQ2" s="1644"/>
      <c r="AR2" s="1644"/>
      <c r="AS2" s="1644"/>
      <c r="AT2" s="1644"/>
      <c r="AU2" s="1644"/>
      <c r="AV2" s="1644"/>
      <c r="AW2" s="1644"/>
      <c r="AX2" s="1644"/>
      <c r="AY2" s="1644"/>
      <c r="AZ2" s="1644"/>
      <c r="BA2" s="1644"/>
      <c r="BB2" s="1644"/>
      <c r="BC2" s="1644"/>
      <c r="BD2" s="1644"/>
      <c r="BE2" s="26"/>
    </row>
    <row r="3" spans="1:57" ht="40.5" customHeight="1">
      <c r="A3" s="1615" t="s">
        <v>288</v>
      </c>
      <c r="B3" s="1615"/>
      <c r="C3" s="1615"/>
      <c r="D3" s="1615"/>
      <c r="E3" s="1615"/>
      <c r="F3" s="1615"/>
      <c r="G3" s="1615"/>
      <c r="H3" s="1615"/>
      <c r="I3" s="1615"/>
      <c r="J3" s="1615"/>
      <c r="K3" s="1615"/>
      <c r="L3" s="1615"/>
      <c r="M3" s="1615"/>
      <c r="N3" s="1615"/>
      <c r="O3" s="1615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1638" t="s">
        <v>364</v>
      </c>
      <c r="AP3" s="1645"/>
      <c r="AQ3" s="1645"/>
      <c r="AR3" s="1645"/>
      <c r="AS3" s="1645"/>
      <c r="AT3" s="1645"/>
      <c r="AU3" s="1645"/>
      <c r="AV3" s="1645"/>
      <c r="AW3" s="1645"/>
      <c r="AX3" s="1645"/>
      <c r="AY3" s="1645"/>
      <c r="AZ3" s="1645"/>
      <c r="BA3" s="1645"/>
      <c r="BB3" s="1645"/>
      <c r="BC3" s="1645"/>
      <c r="BD3" s="1645"/>
      <c r="BE3" s="26"/>
    </row>
    <row r="4" spans="1:57" ht="23.25">
      <c r="A4" s="1615" t="s">
        <v>289</v>
      </c>
      <c r="B4" s="1615"/>
      <c r="C4" s="1615"/>
      <c r="D4" s="1615"/>
      <c r="E4" s="1615"/>
      <c r="F4" s="1615"/>
      <c r="G4" s="1615"/>
      <c r="H4" s="1615"/>
      <c r="I4" s="1615"/>
      <c r="J4" s="1615"/>
      <c r="K4" s="1615"/>
      <c r="L4" s="1615"/>
      <c r="M4" s="1615"/>
      <c r="N4" s="1615"/>
      <c r="O4" s="1615"/>
      <c r="P4" s="1643" t="s">
        <v>15</v>
      </c>
      <c r="Q4" s="1643"/>
      <c r="R4" s="1643"/>
      <c r="S4" s="1643"/>
      <c r="T4" s="1643"/>
      <c r="U4" s="1643"/>
      <c r="V4" s="1643"/>
      <c r="W4" s="1643"/>
      <c r="X4" s="1643"/>
      <c r="Y4" s="1643"/>
      <c r="Z4" s="1643"/>
      <c r="AA4" s="1643"/>
      <c r="AB4" s="1643"/>
      <c r="AC4" s="1643"/>
      <c r="AD4" s="1643"/>
      <c r="AE4" s="1643"/>
      <c r="AF4" s="1643"/>
      <c r="AG4" s="1643"/>
      <c r="AH4" s="1643"/>
      <c r="AI4" s="1643"/>
      <c r="AJ4" s="1643"/>
      <c r="AK4" s="1643"/>
      <c r="AL4" s="1643"/>
      <c r="AM4" s="1643"/>
      <c r="AN4" s="1643"/>
      <c r="AO4" s="1646" t="s">
        <v>306</v>
      </c>
      <c r="AP4" s="1646"/>
      <c r="AQ4" s="1646"/>
      <c r="AR4" s="1646"/>
      <c r="AS4" s="1646"/>
      <c r="AT4" s="1646"/>
      <c r="AU4" s="1646"/>
      <c r="AV4" s="1646"/>
      <c r="AW4" s="1646"/>
      <c r="AX4" s="1646"/>
      <c r="AY4" s="1646"/>
      <c r="AZ4" s="1646"/>
      <c r="BA4" s="1646"/>
      <c r="BB4" s="1646"/>
      <c r="BC4" s="1646"/>
      <c r="BD4" s="1646"/>
      <c r="BE4" s="26"/>
    </row>
    <row r="5" spans="1:57" ht="18.75" customHeight="1">
      <c r="A5" s="1615" t="s">
        <v>304</v>
      </c>
      <c r="B5" s="1615"/>
      <c r="C5" s="1615"/>
      <c r="D5" s="1615"/>
      <c r="E5" s="1615"/>
      <c r="F5" s="1615"/>
      <c r="G5" s="1615"/>
      <c r="H5" s="1615"/>
      <c r="I5" s="1615"/>
      <c r="J5" s="1615"/>
      <c r="K5" s="1615"/>
      <c r="L5" s="1615"/>
      <c r="M5" s="1615"/>
      <c r="N5" s="1615"/>
      <c r="O5" s="1615"/>
      <c r="AO5" s="1647"/>
      <c r="AP5" s="1647"/>
      <c r="AQ5" s="1647"/>
      <c r="AR5" s="1647"/>
      <c r="AS5" s="1647"/>
      <c r="AT5" s="1647"/>
      <c r="AU5" s="1647"/>
      <c r="AV5" s="1647"/>
      <c r="AW5" s="1647"/>
      <c r="AX5" s="1647"/>
      <c r="AY5" s="1647"/>
      <c r="AZ5" s="1647"/>
      <c r="BA5" s="1647"/>
      <c r="BB5" s="1647"/>
      <c r="BC5" s="1647"/>
      <c r="BD5" s="1647"/>
      <c r="BE5" s="28"/>
    </row>
    <row r="6" spans="1:57" s="3" customFormat="1" ht="30.75" customHeight="1">
      <c r="A6" s="1615" t="s">
        <v>305</v>
      </c>
      <c r="B6" s="1615"/>
      <c r="C6" s="1615"/>
      <c r="D6" s="1615"/>
      <c r="E6" s="1615"/>
      <c r="F6" s="1615"/>
      <c r="G6" s="1615"/>
      <c r="H6" s="1615"/>
      <c r="I6" s="1615"/>
      <c r="J6" s="1615"/>
      <c r="K6" s="1615"/>
      <c r="L6" s="1615"/>
      <c r="M6" s="1615"/>
      <c r="N6" s="1615"/>
      <c r="O6" s="1615"/>
      <c r="P6" s="1634" t="s">
        <v>254</v>
      </c>
      <c r="Q6" s="1635"/>
      <c r="R6" s="1635"/>
      <c r="S6" s="1635"/>
      <c r="T6" s="1635"/>
      <c r="U6" s="1635"/>
      <c r="V6" s="1635"/>
      <c r="W6" s="1635"/>
      <c r="X6" s="1635"/>
      <c r="Y6" s="1635"/>
      <c r="Z6" s="1635"/>
      <c r="AA6" s="1635"/>
      <c r="AB6" s="1635"/>
      <c r="AC6" s="1635"/>
      <c r="AD6" s="1635"/>
      <c r="AE6" s="1635"/>
      <c r="AF6" s="1635"/>
      <c r="AG6" s="1635"/>
      <c r="AH6" s="1635"/>
      <c r="AI6" s="1635"/>
      <c r="AJ6" s="1635"/>
      <c r="AK6" s="1635"/>
      <c r="AL6" s="1635"/>
      <c r="AM6" s="1635"/>
      <c r="AN6" s="771"/>
      <c r="AO6" s="1627"/>
      <c r="AP6" s="1627"/>
      <c r="AQ6" s="1627"/>
      <c r="AR6" s="1627"/>
      <c r="AS6" s="1627"/>
      <c r="AT6" s="1627"/>
      <c r="AU6" s="1627"/>
      <c r="AV6" s="1627"/>
      <c r="AW6" s="1627"/>
      <c r="AX6" s="1627"/>
      <c r="AY6" s="1627"/>
      <c r="AZ6" s="1627"/>
      <c r="BA6" s="1627"/>
      <c r="BB6" s="1627"/>
      <c r="BC6" s="1627"/>
      <c r="BD6" s="1627"/>
      <c r="BE6" s="25"/>
    </row>
    <row r="7" spans="1:57" s="3" customFormat="1" ht="23.25" customHeight="1">
      <c r="A7" s="872"/>
      <c r="B7" s="872"/>
      <c r="C7" s="872"/>
      <c r="D7" s="872"/>
      <c r="E7" s="872"/>
      <c r="F7" s="872"/>
      <c r="G7" s="872"/>
      <c r="H7" s="872"/>
      <c r="I7" s="872"/>
      <c r="J7" s="872"/>
      <c r="K7" s="872"/>
      <c r="L7" s="872"/>
      <c r="M7" s="872"/>
      <c r="N7" s="872"/>
      <c r="O7" s="872"/>
      <c r="P7" s="1636" t="s">
        <v>49</v>
      </c>
      <c r="Q7" s="1637"/>
      <c r="R7" s="1637"/>
      <c r="S7" s="1637"/>
      <c r="T7" s="1637"/>
      <c r="U7" s="1637"/>
      <c r="V7" s="1637"/>
      <c r="W7" s="1637"/>
      <c r="X7" s="1637"/>
      <c r="Y7" s="1637"/>
      <c r="Z7" s="1637"/>
      <c r="AA7" s="1637"/>
      <c r="AB7" s="772"/>
      <c r="AC7" s="772"/>
      <c r="AD7" s="772"/>
      <c r="AE7" s="772"/>
      <c r="AF7" s="772"/>
      <c r="AG7" s="772"/>
      <c r="AH7" s="772"/>
      <c r="AI7" s="772"/>
      <c r="AJ7" s="772"/>
      <c r="AK7" s="772"/>
      <c r="AL7" s="772"/>
      <c r="AM7" s="772"/>
      <c r="AN7" s="771"/>
      <c r="AO7" s="1631"/>
      <c r="AP7" s="1631"/>
      <c r="AQ7" s="1631"/>
      <c r="AR7" s="1631"/>
      <c r="AS7" s="1631"/>
      <c r="AT7" s="1631"/>
      <c r="AU7" s="1631"/>
      <c r="AV7" s="1631"/>
      <c r="AW7" s="1631"/>
      <c r="AX7" s="1631"/>
      <c r="AY7" s="1631"/>
      <c r="AZ7" s="1631"/>
      <c r="BA7" s="1631"/>
      <c r="BB7" s="1631"/>
      <c r="BC7" s="1631"/>
      <c r="BD7" s="1631"/>
      <c r="BE7" s="27"/>
    </row>
    <row r="8" spans="1:57" s="3" customFormat="1" ht="28.5" customHeight="1">
      <c r="A8" s="1614" t="s">
        <v>290</v>
      </c>
      <c r="B8" s="1614"/>
      <c r="C8" s="1614"/>
      <c r="D8" s="1614"/>
      <c r="E8" s="1614"/>
      <c r="F8" s="1614"/>
      <c r="G8" s="1614"/>
      <c r="H8" s="1614"/>
      <c r="I8" s="1614"/>
      <c r="J8" s="1614"/>
      <c r="K8" s="1614"/>
      <c r="L8" s="1614"/>
      <c r="M8" s="1614"/>
      <c r="N8" s="1614"/>
      <c r="O8" s="1614"/>
      <c r="P8" s="1636" t="s">
        <v>253</v>
      </c>
      <c r="Q8" s="1637"/>
      <c r="R8" s="1637"/>
      <c r="S8" s="1637"/>
      <c r="T8" s="1637"/>
      <c r="U8" s="1637"/>
      <c r="V8" s="1637"/>
      <c r="W8" s="1637"/>
      <c r="X8" s="1637"/>
      <c r="Y8" s="1637"/>
      <c r="Z8" s="1637"/>
      <c r="AA8" s="1637"/>
      <c r="AB8" s="1637"/>
      <c r="AC8" s="1637"/>
      <c r="AD8" s="1637"/>
      <c r="AE8" s="1637"/>
      <c r="AF8" s="1637"/>
      <c r="AG8" s="1637"/>
      <c r="AH8" s="1637"/>
      <c r="AI8" s="1637"/>
      <c r="AJ8" s="1637"/>
      <c r="AK8" s="1637"/>
      <c r="AL8" s="772"/>
      <c r="AM8" s="772"/>
      <c r="AN8" s="771"/>
      <c r="AO8" s="1627"/>
      <c r="AP8" s="1627"/>
      <c r="AQ8" s="1627"/>
      <c r="AR8" s="1627"/>
      <c r="AS8" s="1627"/>
      <c r="AT8" s="1627"/>
      <c r="AU8" s="1627"/>
      <c r="AV8" s="1627"/>
      <c r="AW8" s="1627"/>
      <c r="AX8" s="1627"/>
      <c r="AY8" s="1627"/>
      <c r="AZ8" s="1627"/>
      <c r="BA8" s="1627"/>
      <c r="BB8" s="1627"/>
      <c r="BC8" s="1627"/>
      <c r="BD8" s="1627"/>
      <c r="BE8" s="25"/>
    </row>
    <row r="9" spans="1:57" s="3" customFormat="1" ht="32.25" customHeight="1">
      <c r="A9" s="1615" t="s">
        <v>291</v>
      </c>
      <c r="B9" s="1615"/>
      <c r="C9" s="1615"/>
      <c r="D9" s="1615"/>
      <c r="E9" s="1615"/>
      <c r="F9" s="1615"/>
      <c r="G9" s="1615"/>
      <c r="H9" s="1615"/>
      <c r="I9" s="1615"/>
      <c r="J9" s="1615"/>
      <c r="K9" s="1615"/>
      <c r="L9" s="1615"/>
      <c r="M9" s="1615"/>
      <c r="N9" s="1615"/>
      <c r="O9" s="1615"/>
      <c r="P9" s="1638" t="s">
        <v>365</v>
      </c>
      <c r="Q9" s="1639"/>
      <c r="R9" s="1639"/>
      <c r="S9" s="1639"/>
      <c r="T9" s="1639"/>
      <c r="U9" s="1639"/>
      <c r="V9" s="1639"/>
      <c r="W9" s="1639"/>
      <c r="X9" s="1639"/>
      <c r="Y9" s="1639"/>
      <c r="Z9" s="1639"/>
      <c r="AA9" s="1639"/>
      <c r="AB9" s="1639"/>
      <c r="AC9" s="1639"/>
      <c r="AD9" s="1639"/>
      <c r="AE9" s="1639"/>
      <c r="AF9" s="1639"/>
      <c r="AG9" s="1639"/>
      <c r="AH9" s="1640"/>
      <c r="AI9" s="1640"/>
      <c r="AJ9" s="1640"/>
      <c r="AK9" s="1640"/>
      <c r="AL9" s="1640"/>
      <c r="AM9" s="1640"/>
      <c r="AN9" s="771"/>
      <c r="AO9" s="1627"/>
      <c r="AP9" s="1627"/>
      <c r="AQ9" s="1627"/>
      <c r="AR9" s="1627"/>
      <c r="AS9" s="1627"/>
      <c r="AT9" s="1627"/>
      <c r="AU9" s="1627"/>
      <c r="AV9" s="1627"/>
      <c r="AW9" s="1627"/>
      <c r="AX9" s="1627"/>
      <c r="AY9" s="1627"/>
      <c r="AZ9" s="1627"/>
      <c r="BA9" s="1627"/>
      <c r="BB9" s="1627"/>
      <c r="BC9" s="1627"/>
      <c r="BD9" s="1627"/>
      <c r="BE9" s="25"/>
    </row>
    <row r="10" spans="14:57" s="3" customFormat="1" ht="18.75" customHeight="1">
      <c r="N10" s="19"/>
      <c r="O10" s="19"/>
      <c r="P10" s="1629" t="s">
        <v>361</v>
      </c>
      <c r="Q10" s="1630"/>
      <c r="R10" s="1630"/>
      <c r="S10" s="1630"/>
      <c r="T10" s="1630"/>
      <c r="U10" s="1630"/>
      <c r="V10" s="1630"/>
      <c r="W10" s="1630"/>
      <c r="X10" s="1630"/>
      <c r="Y10" s="1630"/>
      <c r="Z10" s="1630"/>
      <c r="AA10" s="1630"/>
      <c r="AB10" s="1630"/>
      <c r="AC10" s="1630"/>
      <c r="AD10" s="1630"/>
      <c r="AE10" s="1630"/>
      <c r="AF10" s="1630"/>
      <c r="AG10" s="1630"/>
      <c r="AH10" s="1630"/>
      <c r="AI10" s="1630"/>
      <c r="AJ10" s="1630"/>
      <c r="AK10" s="1630"/>
      <c r="AL10" s="1630"/>
      <c r="AM10" s="773"/>
      <c r="AN10" s="771"/>
      <c r="AO10" s="1627"/>
      <c r="AP10" s="1627"/>
      <c r="AQ10" s="1627"/>
      <c r="AR10" s="1627"/>
      <c r="AS10" s="1627"/>
      <c r="AT10" s="1627"/>
      <c r="AU10" s="1627"/>
      <c r="AV10" s="1627"/>
      <c r="AW10" s="1627"/>
      <c r="AX10" s="1627"/>
      <c r="AY10" s="1627"/>
      <c r="AZ10" s="1627"/>
      <c r="BA10" s="1627"/>
      <c r="BB10" s="1627"/>
      <c r="BC10" s="1627"/>
      <c r="BD10" s="1627"/>
      <c r="BE10" s="21"/>
    </row>
    <row r="11" spans="13:57" s="3" customFormat="1" ht="30.75" customHeight="1">
      <c r="M11" s="14"/>
      <c r="N11" s="14"/>
      <c r="O11" s="14"/>
      <c r="P11" s="1632" t="s">
        <v>360</v>
      </c>
      <c r="Q11" s="1632"/>
      <c r="R11" s="1632"/>
      <c r="S11" s="1632"/>
      <c r="T11" s="1632"/>
      <c r="U11" s="1632"/>
      <c r="V11" s="1632"/>
      <c r="W11" s="1632"/>
      <c r="X11" s="1632"/>
      <c r="Y11" s="1632"/>
      <c r="Z11" s="1632"/>
      <c r="AA11" s="1632"/>
      <c r="AB11" s="1632"/>
      <c r="AC11" s="1632"/>
      <c r="AD11" s="1632"/>
      <c r="AE11" s="1632"/>
      <c r="AF11" s="1632"/>
      <c r="AG11" s="1632"/>
      <c r="AH11" s="1632"/>
      <c r="AI11" s="1632"/>
      <c r="AJ11" s="1632"/>
      <c r="AK11" s="1632"/>
      <c r="AL11" s="1632"/>
      <c r="AM11" s="1632"/>
      <c r="AN11" s="1632"/>
      <c r="AO11" s="1627"/>
      <c r="AP11" s="1627"/>
      <c r="AQ11" s="1627"/>
      <c r="AR11" s="1627"/>
      <c r="AS11" s="1627"/>
      <c r="AT11" s="1627"/>
      <c r="AU11" s="1627"/>
      <c r="AV11" s="1627"/>
      <c r="AW11" s="1627"/>
      <c r="AX11" s="1627"/>
      <c r="AY11" s="1627"/>
      <c r="AZ11" s="1627"/>
      <c r="BA11" s="1627"/>
      <c r="BB11" s="1627"/>
      <c r="BC11" s="1627"/>
      <c r="BD11" s="1627"/>
      <c r="BE11" s="20"/>
    </row>
    <row r="12" spans="1:57" s="3" customFormat="1" ht="18.75">
      <c r="A12" s="1628" t="s">
        <v>16</v>
      </c>
      <c r="B12" s="1628"/>
      <c r="C12" s="1628"/>
      <c r="D12" s="1628"/>
      <c r="E12" s="1628"/>
      <c r="F12" s="1628"/>
      <c r="G12" s="1628"/>
      <c r="H12" s="1628"/>
      <c r="I12" s="1628"/>
      <c r="J12" s="1628"/>
      <c r="K12" s="1628"/>
      <c r="L12" s="1628"/>
      <c r="M12" s="1628"/>
      <c r="N12" s="1628"/>
      <c r="O12" s="1628"/>
      <c r="P12" s="1628"/>
      <c r="Q12" s="1628"/>
      <c r="R12" s="1628"/>
      <c r="S12" s="1628"/>
      <c r="T12" s="1628"/>
      <c r="U12" s="1628"/>
      <c r="V12" s="1628"/>
      <c r="W12" s="1628"/>
      <c r="X12" s="1628"/>
      <c r="Y12" s="1628"/>
      <c r="Z12" s="1628"/>
      <c r="AA12" s="1628"/>
      <c r="AB12" s="1628"/>
      <c r="AC12" s="1628"/>
      <c r="AD12" s="1628"/>
      <c r="AE12" s="1628"/>
      <c r="AF12" s="1628"/>
      <c r="AG12" s="1628"/>
      <c r="AH12" s="1628"/>
      <c r="AI12" s="1628"/>
      <c r="AJ12" s="1628"/>
      <c r="AK12" s="1628"/>
      <c r="AL12" s="1628"/>
      <c r="AM12" s="1628"/>
      <c r="AN12" s="1628"/>
      <c r="AO12" s="1628"/>
      <c r="AP12" s="1628"/>
      <c r="AQ12" s="1628"/>
      <c r="AR12" s="1628"/>
      <c r="AS12" s="1628"/>
      <c r="AT12" s="1628"/>
      <c r="AU12" s="1628"/>
      <c r="AV12" s="1628"/>
      <c r="AW12" s="1628"/>
      <c r="AX12" s="1628"/>
      <c r="AY12" s="1628"/>
      <c r="AZ12" s="1628"/>
      <c r="BA12" s="1628"/>
      <c r="BB12" s="1628"/>
      <c r="BC12" s="1628"/>
      <c r="BD12" s="1628"/>
      <c r="BE12" s="1628"/>
    </row>
    <row r="13" ht="16.5" thickBot="1"/>
    <row r="14" spans="1:57" ht="15" customHeight="1" thickBot="1">
      <c r="A14" s="1648" t="s">
        <v>12</v>
      </c>
      <c r="B14" s="1619" t="s">
        <v>0</v>
      </c>
      <c r="C14" s="1620"/>
      <c r="D14" s="1620"/>
      <c r="E14" s="1621"/>
      <c r="F14" s="1619" t="s">
        <v>1</v>
      </c>
      <c r="G14" s="1620"/>
      <c r="H14" s="1620"/>
      <c r="I14" s="1621"/>
      <c r="J14" s="1624" t="s">
        <v>2</v>
      </c>
      <c r="K14" s="1626"/>
      <c r="L14" s="1626"/>
      <c r="M14" s="1626"/>
      <c r="N14" s="1624" t="s">
        <v>3</v>
      </c>
      <c r="O14" s="1626"/>
      <c r="P14" s="1626"/>
      <c r="Q14" s="1626"/>
      <c r="R14" s="1650"/>
      <c r="S14" s="1624" t="s">
        <v>4</v>
      </c>
      <c r="T14" s="1625"/>
      <c r="U14" s="1625"/>
      <c r="V14" s="1625"/>
      <c r="W14" s="1626"/>
      <c r="X14" s="1624" t="s">
        <v>5</v>
      </c>
      <c r="Y14" s="1626"/>
      <c r="Z14" s="1626"/>
      <c r="AA14" s="1650"/>
      <c r="AB14" s="1619" t="s">
        <v>6</v>
      </c>
      <c r="AC14" s="1620"/>
      <c r="AD14" s="1620"/>
      <c r="AE14" s="1621"/>
      <c r="AF14" s="1619" t="s">
        <v>7</v>
      </c>
      <c r="AG14" s="1620"/>
      <c r="AH14" s="1620"/>
      <c r="AI14" s="1621"/>
      <c r="AJ14" s="1624" t="s">
        <v>8</v>
      </c>
      <c r="AK14" s="1625"/>
      <c r="AL14" s="1625"/>
      <c r="AM14" s="1625"/>
      <c r="AN14" s="1626"/>
      <c r="AO14" s="1624" t="s">
        <v>9</v>
      </c>
      <c r="AP14" s="1626"/>
      <c r="AQ14" s="1626"/>
      <c r="AR14" s="1650"/>
      <c r="AS14" s="1624" t="s">
        <v>10</v>
      </c>
      <c r="AT14" s="1625"/>
      <c r="AU14" s="1625"/>
      <c r="AV14" s="1625"/>
      <c r="AW14" s="1626"/>
      <c r="AX14" s="1624" t="s">
        <v>11</v>
      </c>
      <c r="AY14" s="1626"/>
      <c r="AZ14" s="1626"/>
      <c r="BA14" s="1650"/>
      <c r="BB14" s="1623"/>
      <c r="BC14" s="1623"/>
      <c r="BD14" s="1623"/>
      <c r="BE14" s="1623"/>
    </row>
    <row r="15" spans="1:57" ht="20.25" customHeight="1" thickBot="1">
      <c r="A15" s="1649"/>
      <c r="B15" s="755">
        <v>1</v>
      </c>
      <c r="C15" s="756">
        <v>2</v>
      </c>
      <c r="D15" s="756">
        <v>3</v>
      </c>
      <c r="E15" s="757">
        <v>4</v>
      </c>
      <c r="F15" s="755">
        <v>5</v>
      </c>
      <c r="G15" s="756">
        <v>6</v>
      </c>
      <c r="H15" s="756">
        <v>7</v>
      </c>
      <c r="I15" s="757">
        <v>8</v>
      </c>
      <c r="J15" s="755">
        <v>9</v>
      </c>
      <c r="K15" s="756">
        <v>10</v>
      </c>
      <c r="L15" s="756">
        <v>11</v>
      </c>
      <c r="M15" s="758">
        <v>12</v>
      </c>
      <c r="N15" s="759">
        <v>13</v>
      </c>
      <c r="O15" s="755">
        <v>14</v>
      </c>
      <c r="P15" s="756">
        <v>15</v>
      </c>
      <c r="Q15" s="756">
        <v>16</v>
      </c>
      <c r="R15" s="757">
        <v>17</v>
      </c>
      <c r="S15" s="755">
        <v>18</v>
      </c>
      <c r="T15" s="756">
        <v>19</v>
      </c>
      <c r="U15" s="756">
        <v>20</v>
      </c>
      <c r="V15" s="757">
        <v>21</v>
      </c>
      <c r="W15" s="760">
        <v>22</v>
      </c>
      <c r="X15" s="755">
        <v>23</v>
      </c>
      <c r="Y15" s="756">
        <v>24</v>
      </c>
      <c r="Z15" s="756">
        <v>25</v>
      </c>
      <c r="AA15" s="757">
        <v>26</v>
      </c>
      <c r="AB15" s="755">
        <v>27</v>
      </c>
      <c r="AC15" s="756">
        <v>28</v>
      </c>
      <c r="AD15" s="756">
        <v>29</v>
      </c>
      <c r="AE15" s="757">
        <v>30</v>
      </c>
      <c r="AF15" s="755">
        <v>31</v>
      </c>
      <c r="AG15" s="756">
        <v>32</v>
      </c>
      <c r="AH15" s="756">
        <v>33</v>
      </c>
      <c r="AI15" s="757">
        <v>34</v>
      </c>
      <c r="AJ15" s="755">
        <v>35</v>
      </c>
      <c r="AK15" s="756">
        <v>36</v>
      </c>
      <c r="AL15" s="756">
        <v>37</v>
      </c>
      <c r="AM15" s="758">
        <v>38</v>
      </c>
      <c r="AN15" s="761">
        <v>39</v>
      </c>
      <c r="AO15" s="762">
        <v>40</v>
      </c>
      <c r="AP15" s="763">
        <v>41</v>
      </c>
      <c r="AQ15" s="756">
        <v>42</v>
      </c>
      <c r="AR15" s="757">
        <v>43</v>
      </c>
      <c r="AS15" s="755">
        <v>44</v>
      </c>
      <c r="AT15" s="756">
        <v>45</v>
      </c>
      <c r="AU15" s="756">
        <v>46</v>
      </c>
      <c r="AV15" s="757">
        <v>47</v>
      </c>
      <c r="AW15" s="755">
        <v>48</v>
      </c>
      <c r="AX15" s="756">
        <v>49</v>
      </c>
      <c r="AY15" s="756">
        <v>50</v>
      </c>
      <c r="AZ15" s="756">
        <v>51</v>
      </c>
      <c r="BA15" s="757">
        <v>52</v>
      </c>
      <c r="BB15" s="15"/>
      <c r="BC15" s="15"/>
      <c r="BD15" s="15"/>
      <c r="BE15" s="15"/>
    </row>
    <row r="16" spans="1:57" ht="19.5" thickBot="1">
      <c r="A16" s="692">
        <v>1</v>
      </c>
      <c r="B16" s="720" t="s">
        <v>31</v>
      </c>
      <c r="C16" s="721"/>
      <c r="D16" s="694"/>
      <c r="E16" s="695"/>
      <c r="F16" s="696"/>
      <c r="G16" s="697"/>
      <c r="H16" s="697"/>
      <c r="I16" s="697"/>
      <c r="J16" s="698"/>
      <c r="K16" s="699"/>
      <c r="L16" s="697"/>
      <c r="M16" s="700"/>
      <c r="N16" s="693"/>
      <c r="O16" s="696"/>
      <c r="P16" s="697"/>
      <c r="Q16" s="722" t="s">
        <v>17</v>
      </c>
      <c r="R16" s="720" t="s">
        <v>31</v>
      </c>
      <c r="S16" s="721" t="s">
        <v>247</v>
      </c>
      <c r="T16" s="721" t="s">
        <v>247</v>
      </c>
      <c r="U16" s="721"/>
      <c r="V16" s="721"/>
      <c r="W16" s="724"/>
      <c r="X16" s="720"/>
      <c r="Y16" s="721"/>
      <c r="Z16" s="721"/>
      <c r="AA16" s="725"/>
      <c r="AB16" s="726"/>
      <c r="AC16" s="722"/>
      <c r="AD16" s="722"/>
      <c r="AE16" s="727"/>
      <c r="AF16" s="728"/>
      <c r="AG16" s="722"/>
      <c r="AH16" s="722"/>
      <c r="AI16" s="729"/>
      <c r="AJ16" s="720"/>
      <c r="AK16" s="721"/>
      <c r="AL16" s="721"/>
      <c r="AM16" s="721"/>
      <c r="AN16" s="725"/>
      <c r="AO16" s="721"/>
      <c r="AP16" s="730"/>
      <c r="AQ16" s="730" t="s">
        <v>17</v>
      </c>
      <c r="AR16" s="731" t="s">
        <v>18</v>
      </c>
      <c r="AS16" s="732" t="s">
        <v>18</v>
      </c>
      <c r="AT16" s="733" t="s">
        <v>18</v>
      </c>
      <c r="AU16" s="733" t="s">
        <v>18</v>
      </c>
      <c r="AV16" s="733" t="s">
        <v>18</v>
      </c>
      <c r="AW16" s="734" t="s">
        <v>18</v>
      </c>
      <c r="AX16" s="733" t="s">
        <v>18</v>
      </c>
      <c r="AY16" s="733" t="s">
        <v>18</v>
      </c>
      <c r="AZ16" s="733" t="s">
        <v>18</v>
      </c>
      <c r="BA16" s="733" t="s">
        <v>18</v>
      </c>
      <c r="BB16" s="1616"/>
      <c r="BC16" s="1616"/>
      <c r="BD16" s="1616"/>
      <c r="BE16" s="1616"/>
    </row>
    <row r="17" spans="1:57" ht="19.5" thickBot="1">
      <c r="A17" s="692">
        <v>2</v>
      </c>
      <c r="B17" s="720" t="s">
        <v>31</v>
      </c>
      <c r="C17" s="721"/>
      <c r="D17" s="701"/>
      <c r="E17" s="702"/>
      <c r="F17" s="703"/>
      <c r="G17" s="704"/>
      <c r="H17" s="704"/>
      <c r="I17" s="704"/>
      <c r="J17" s="705"/>
      <c r="K17" s="706"/>
      <c r="L17" s="707"/>
      <c r="M17" s="708"/>
      <c r="N17" s="709"/>
      <c r="O17" s="710"/>
      <c r="P17" s="707"/>
      <c r="Q17" s="735" t="s">
        <v>17</v>
      </c>
      <c r="R17" s="736" t="s">
        <v>31</v>
      </c>
      <c r="S17" s="737" t="s">
        <v>247</v>
      </c>
      <c r="T17" s="737" t="s">
        <v>247</v>
      </c>
      <c r="U17" s="737"/>
      <c r="V17" s="737"/>
      <c r="W17" s="738"/>
      <c r="X17" s="736"/>
      <c r="Y17" s="737"/>
      <c r="Z17" s="737"/>
      <c r="AA17" s="739"/>
      <c r="AB17" s="735"/>
      <c r="AC17" s="730"/>
      <c r="AD17" s="730"/>
      <c r="AE17" s="723"/>
      <c r="AF17" s="728"/>
      <c r="AG17" s="722"/>
      <c r="AH17" s="722"/>
      <c r="AI17" s="729"/>
      <c r="AJ17" s="728"/>
      <c r="AK17" s="722"/>
      <c r="AL17" s="722"/>
      <c r="AM17" s="722"/>
      <c r="AN17" s="727"/>
      <c r="AO17" s="722"/>
      <c r="AP17" s="730"/>
      <c r="AQ17" s="730" t="s">
        <v>17</v>
      </c>
      <c r="AR17" s="731" t="s">
        <v>18</v>
      </c>
      <c r="AS17" s="736" t="s">
        <v>18</v>
      </c>
      <c r="AT17" s="735" t="s">
        <v>18</v>
      </c>
      <c r="AU17" s="730" t="s">
        <v>18</v>
      </c>
      <c r="AV17" s="730" t="s">
        <v>18</v>
      </c>
      <c r="AW17" s="723" t="s">
        <v>18</v>
      </c>
      <c r="AX17" s="735" t="s">
        <v>18</v>
      </c>
      <c r="AY17" s="730" t="s">
        <v>18</v>
      </c>
      <c r="AZ17" s="733" t="s">
        <v>18</v>
      </c>
      <c r="BA17" s="733" t="s">
        <v>18</v>
      </c>
      <c r="BB17" s="16"/>
      <c r="BC17" s="16"/>
      <c r="BD17" s="16"/>
      <c r="BE17" s="16"/>
    </row>
    <row r="18" spans="1:58" ht="19.5" thickBot="1">
      <c r="A18" s="711">
        <v>3</v>
      </c>
      <c r="B18" s="720" t="s">
        <v>31</v>
      </c>
      <c r="C18" s="721" t="s">
        <v>245</v>
      </c>
      <c r="D18" s="712"/>
      <c r="E18" s="713"/>
      <c r="F18" s="714"/>
      <c r="G18" s="712"/>
      <c r="H18" s="712"/>
      <c r="I18" s="712"/>
      <c r="J18" s="713"/>
      <c r="K18" s="715"/>
      <c r="L18" s="716"/>
      <c r="M18" s="717"/>
      <c r="N18" s="718"/>
      <c r="O18" s="719"/>
      <c r="P18" s="716"/>
      <c r="Q18" s="740" t="s">
        <v>17</v>
      </c>
      <c r="R18" s="741" t="s">
        <v>246</v>
      </c>
      <c r="S18" s="742" t="s">
        <v>31</v>
      </c>
      <c r="T18" s="743" t="s">
        <v>247</v>
      </c>
      <c r="U18" s="743"/>
      <c r="V18" s="743"/>
      <c r="W18" s="744"/>
      <c r="X18" s="742"/>
      <c r="Y18" s="743"/>
      <c r="Z18" s="743"/>
      <c r="AA18" s="745"/>
      <c r="AB18" s="746"/>
      <c r="AC18" s="743"/>
      <c r="AD18" s="743" t="s">
        <v>248</v>
      </c>
      <c r="AE18" s="741" t="s">
        <v>17</v>
      </c>
      <c r="AF18" s="747" t="s">
        <v>47</v>
      </c>
      <c r="AG18" s="748" t="s">
        <v>47</v>
      </c>
      <c r="AH18" s="748" t="s">
        <v>47</v>
      </c>
      <c r="AI18" s="749" t="s">
        <v>47</v>
      </c>
      <c r="AJ18" s="750" t="s">
        <v>47</v>
      </c>
      <c r="AK18" s="740" t="s">
        <v>47</v>
      </c>
      <c r="AL18" s="740" t="s">
        <v>47</v>
      </c>
      <c r="AM18" s="740" t="s">
        <v>47</v>
      </c>
      <c r="AN18" s="741" t="s">
        <v>47</v>
      </c>
      <c r="AO18" s="740" t="s">
        <v>47</v>
      </c>
      <c r="AP18" s="740" t="s">
        <v>47</v>
      </c>
      <c r="AQ18" s="740" t="s">
        <v>249</v>
      </c>
      <c r="AR18" s="749" t="s">
        <v>249</v>
      </c>
      <c r="AS18" s="751" t="s">
        <v>250</v>
      </c>
      <c r="AT18" s="752" t="s">
        <v>250</v>
      </c>
      <c r="AU18" s="753" t="s">
        <v>250</v>
      </c>
      <c r="AV18" s="753" t="s">
        <v>250</v>
      </c>
      <c r="AW18" s="754" t="s">
        <v>250</v>
      </c>
      <c r="AX18" s="752" t="s">
        <v>250</v>
      </c>
      <c r="AY18" s="753" t="s">
        <v>250</v>
      </c>
      <c r="AZ18" s="753" t="s">
        <v>250</v>
      </c>
      <c r="BA18" s="754" t="s">
        <v>250</v>
      </c>
      <c r="BB18" s="24"/>
      <c r="BC18" s="22"/>
      <c r="BD18" s="22"/>
      <c r="BE18" s="22"/>
      <c r="BF18" s="23"/>
    </row>
    <row r="19" spans="1:9" s="2" customFormat="1" ht="15.75">
      <c r="A19" s="1622"/>
      <c r="B19" s="1622"/>
      <c r="C19" s="1622"/>
      <c r="D19" s="1622"/>
      <c r="E19" s="1622"/>
      <c r="F19" s="1622"/>
      <c r="G19" s="1622"/>
      <c r="H19" s="1622"/>
      <c r="I19" s="1622"/>
    </row>
    <row r="20" spans="2:48" ht="15" customHeight="1">
      <c r="B20" s="1617" t="s">
        <v>105</v>
      </c>
      <c r="C20" s="1617"/>
      <c r="D20" s="1617"/>
      <c r="E20" s="1617"/>
      <c r="F20" s="1617"/>
      <c r="G20" s="1617"/>
      <c r="H20" s="1617"/>
      <c r="I20" s="1617"/>
      <c r="J20" s="1617"/>
      <c r="K20" s="1618"/>
      <c r="L20" s="1618"/>
      <c r="M20" s="1618"/>
      <c r="N20" s="1618"/>
      <c r="O20" s="1618"/>
      <c r="P20" s="1618"/>
      <c r="Q20" s="1618"/>
      <c r="R20" s="1618"/>
      <c r="S20" s="1618"/>
      <c r="T20" s="1618"/>
      <c r="U20" s="1618"/>
      <c r="V20" s="1618"/>
      <c r="W20" s="1618"/>
      <c r="X20" s="1618"/>
      <c r="Y20" s="1618"/>
      <c r="Z20" s="1618"/>
      <c r="AA20" s="1618"/>
      <c r="AB20" s="1618"/>
      <c r="AC20" s="1618"/>
      <c r="AD20" s="1618"/>
      <c r="AE20" s="1618"/>
      <c r="AF20" s="1618"/>
      <c r="AG20" s="1618"/>
      <c r="AH20" s="1618"/>
      <c r="AI20" s="1618"/>
      <c r="AJ20" s="1618"/>
      <c r="AK20" s="1618"/>
      <c r="AL20" s="1618"/>
      <c r="AM20" s="1618"/>
      <c r="AN20" s="1618"/>
      <c r="AO20" s="1618"/>
      <c r="AP20" s="1618"/>
      <c r="AQ20" s="1618"/>
      <c r="AR20" s="1618"/>
      <c r="AS20" s="1618"/>
      <c r="AT20" s="1618"/>
      <c r="AU20" s="1618"/>
      <c r="AV20" s="1618"/>
    </row>
    <row r="21" spans="2:48" ht="15.75">
      <c r="B21" s="44"/>
      <c r="C21" s="44"/>
      <c r="D21" s="44"/>
      <c r="E21" s="44"/>
      <c r="F21" s="44"/>
      <c r="G21" s="44"/>
      <c r="H21" s="44"/>
      <c r="I21" s="44"/>
      <c r="J21" s="44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</row>
    <row r="22" spans="1:57" ht="15.75">
      <c r="A22" s="770" t="s">
        <v>285</v>
      </c>
      <c r="B22" s="767"/>
      <c r="C22" s="767"/>
      <c r="D22" s="767"/>
      <c r="E22" s="767"/>
      <c r="F22" s="767"/>
      <c r="G22" s="767"/>
      <c r="H22" s="767"/>
      <c r="I22" s="767"/>
      <c r="J22" s="767"/>
      <c r="K22" s="767"/>
      <c r="L22" s="767"/>
      <c r="M22" s="767"/>
      <c r="N22" s="767"/>
      <c r="O22" s="767"/>
      <c r="P22" s="767"/>
      <c r="Q22" s="767"/>
      <c r="R22" s="767"/>
      <c r="S22" s="767"/>
      <c r="T22" s="767"/>
      <c r="U22" s="767"/>
      <c r="V22" s="767"/>
      <c r="W22" s="767"/>
      <c r="X22" s="767"/>
      <c r="Y22" s="767"/>
      <c r="Z22" s="767"/>
      <c r="AA22" s="767"/>
      <c r="AB22" s="767"/>
      <c r="AC22" s="767"/>
      <c r="AD22" s="767"/>
      <c r="AE22" s="767"/>
      <c r="AF22" s="767"/>
      <c r="AG22" s="767"/>
      <c r="AH22" s="767"/>
      <c r="AI22" s="767"/>
      <c r="AJ22" s="767"/>
      <c r="AK22" s="767"/>
      <c r="AL22" s="767"/>
      <c r="AM22" s="767"/>
      <c r="AN22" s="767"/>
      <c r="AO22" s="767"/>
      <c r="AP22" s="767"/>
      <c r="AQ22" s="767"/>
      <c r="AR22" s="767"/>
      <c r="AS22" s="767"/>
      <c r="AT22" s="767"/>
      <c r="AU22" s="767"/>
      <c r="AV22" s="767"/>
      <c r="AW22" s="768"/>
      <c r="AX22" s="768"/>
      <c r="AY22" s="768"/>
      <c r="AZ22" s="768"/>
      <c r="BA22" s="769"/>
      <c r="BB22" s="39"/>
      <c r="BC22" s="39"/>
      <c r="BD22" s="39"/>
      <c r="BE22" s="39"/>
    </row>
    <row r="23" spans="1:57" ht="18.75" customHeight="1" thickBot="1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764"/>
      <c r="BB23" s="42"/>
      <c r="BC23" s="42"/>
      <c r="BD23" s="42"/>
      <c r="BE23" s="42"/>
    </row>
    <row r="24" spans="1:57" ht="15" customHeight="1">
      <c r="A24" s="1651" t="s">
        <v>12</v>
      </c>
      <c r="B24" s="1652"/>
      <c r="C24" s="1657" t="s">
        <v>13</v>
      </c>
      <c r="D24" s="1658"/>
      <c r="E24" s="1658"/>
      <c r="F24" s="1659"/>
      <c r="G24" s="1664" t="s">
        <v>307</v>
      </c>
      <c r="H24" s="1665"/>
      <c r="I24" s="1665"/>
      <c r="J24" s="1670" t="s">
        <v>308</v>
      </c>
      <c r="K24" s="1658"/>
      <c r="L24" s="1658"/>
      <c r="M24" s="1659"/>
      <c r="N24" s="1673" t="s">
        <v>309</v>
      </c>
      <c r="O24" s="1674"/>
      <c r="P24" s="1675"/>
      <c r="Q24" s="1670" t="s">
        <v>102</v>
      </c>
      <c r="R24" s="1658"/>
      <c r="S24" s="1659"/>
      <c r="T24" s="1670" t="s">
        <v>14</v>
      </c>
      <c r="U24" s="1658"/>
      <c r="V24" s="1658"/>
      <c r="W24" s="1703" t="s">
        <v>251</v>
      </c>
      <c r="X24" s="1658"/>
      <c r="Y24" s="1652"/>
      <c r="Z24" s="765"/>
      <c r="AA24" s="853"/>
      <c r="AB24" s="1685" t="s">
        <v>252</v>
      </c>
      <c r="AC24" s="1686"/>
      <c r="AD24" s="1686"/>
      <c r="AE24" s="1686"/>
      <c r="AF24" s="1686"/>
      <c r="AG24" s="1687"/>
      <c r="AH24" s="1688"/>
      <c r="AI24" s="1696" t="s">
        <v>286</v>
      </c>
      <c r="AJ24" s="1687"/>
      <c r="AK24" s="1687"/>
      <c r="AL24" s="1697"/>
      <c r="AM24" s="1697"/>
      <c r="AN24" s="1698"/>
      <c r="AO24" s="1702" t="s">
        <v>311</v>
      </c>
      <c r="AP24" s="1702"/>
      <c r="AQ24" s="1702"/>
      <c r="AR24" s="1702"/>
      <c r="AS24" s="1702"/>
      <c r="AT24" s="855"/>
      <c r="AU24" s="855"/>
      <c r="AV24" s="855"/>
      <c r="AW24" s="855"/>
      <c r="AX24" s="854"/>
      <c r="AY24" s="854"/>
      <c r="AZ24" s="854"/>
      <c r="BA24" s="765"/>
      <c r="BB24" s="42"/>
      <c r="BC24" s="42"/>
      <c r="BD24" s="42"/>
      <c r="BE24" s="42"/>
    </row>
    <row r="25" spans="1:57" ht="24.75" customHeight="1">
      <c r="A25" s="1653"/>
      <c r="B25" s="1654"/>
      <c r="C25" s="1660"/>
      <c r="D25" s="1660"/>
      <c r="E25" s="1660"/>
      <c r="F25" s="1661"/>
      <c r="G25" s="1666"/>
      <c r="H25" s="1667"/>
      <c r="I25" s="1667"/>
      <c r="J25" s="1671"/>
      <c r="K25" s="1660"/>
      <c r="L25" s="1660"/>
      <c r="M25" s="1661"/>
      <c r="N25" s="1676"/>
      <c r="O25" s="1677"/>
      <c r="P25" s="1678"/>
      <c r="Q25" s="1671"/>
      <c r="R25" s="1660"/>
      <c r="S25" s="1661"/>
      <c r="T25" s="1671"/>
      <c r="U25" s="1660"/>
      <c r="V25" s="1660"/>
      <c r="W25" s="1653"/>
      <c r="X25" s="1660"/>
      <c r="Y25" s="1654"/>
      <c r="Z25" s="765"/>
      <c r="AA25" s="853"/>
      <c r="AB25" s="1689"/>
      <c r="AC25" s="1690"/>
      <c r="AD25" s="1690"/>
      <c r="AE25" s="1690"/>
      <c r="AF25" s="1690"/>
      <c r="AG25" s="1691"/>
      <c r="AH25" s="1692"/>
      <c r="AI25" s="1699"/>
      <c r="AJ25" s="1691"/>
      <c r="AK25" s="1691"/>
      <c r="AL25" s="1700"/>
      <c r="AM25" s="1700"/>
      <c r="AN25" s="1701"/>
      <c r="AO25" s="1702"/>
      <c r="AP25" s="1702"/>
      <c r="AQ25" s="1702"/>
      <c r="AR25" s="1702"/>
      <c r="AS25" s="1702"/>
      <c r="AT25" s="855"/>
      <c r="AU25" s="855"/>
      <c r="AV25" s="855"/>
      <c r="AW25" s="855"/>
      <c r="AX25" s="854"/>
      <c r="AY25" s="854"/>
      <c r="AZ25" s="854"/>
      <c r="BA25" s="765"/>
      <c r="BB25" s="42"/>
      <c r="BC25" s="42"/>
      <c r="BD25" s="42"/>
      <c r="BE25" s="42"/>
    </row>
    <row r="26" spans="1:57" ht="27.75" customHeight="1" thickBot="1">
      <c r="A26" s="1655"/>
      <c r="B26" s="1656"/>
      <c r="C26" s="1662"/>
      <c r="D26" s="1662"/>
      <c r="E26" s="1662"/>
      <c r="F26" s="1663"/>
      <c r="G26" s="1668"/>
      <c r="H26" s="1669"/>
      <c r="I26" s="1669"/>
      <c r="J26" s="1672"/>
      <c r="K26" s="1662"/>
      <c r="L26" s="1662"/>
      <c r="M26" s="1663"/>
      <c r="N26" s="1679"/>
      <c r="O26" s="1680"/>
      <c r="P26" s="1681"/>
      <c r="Q26" s="1672"/>
      <c r="R26" s="1662"/>
      <c r="S26" s="1663"/>
      <c r="T26" s="1672"/>
      <c r="U26" s="1662"/>
      <c r="V26" s="1662"/>
      <c r="W26" s="1655"/>
      <c r="X26" s="1662"/>
      <c r="Y26" s="1656"/>
      <c r="Z26" s="765"/>
      <c r="AA26" s="853"/>
      <c r="AB26" s="1693"/>
      <c r="AC26" s="1694"/>
      <c r="AD26" s="1694"/>
      <c r="AE26" s="1694"/>
      <c r="AF26" s="1694"/>
      <c r="AG26" s="1694"/>
      <c r="AH26" s="1695"/>
      <c r="AI26" s="1693"/>
      <c r="AJ26" s="1694"/>
      <c r="AK26" s="1694"/>
      <c r="AL26" s="1694"/>
      <c r="AM26" s="1694"/>
      <c r="AN26" s="1695"/>
      <c r="AO26" s="1702"/>
      <c r="AP26" s="1702"/>
      <c r="AQ26" s="1702"/>
      <c r="AR26" s="1702"/>
      <c r="AS26" s="1702"/>
      <c r="AT26" s="855"/>
      <c r="AU26" s="855"/>
      <c r="AV26" s="855"/>
      <c r="AW26" s="855"/>
      <c r="AX26" s="854"/>
      <c r="AY26" s="854"/>
      <c r="AZ26" s="854"/>
      <c r="BA26" s="765"/>
      <c r="BB26" s="42"/>
      <c r="BC26" s="42"/>
      <c r="BD26" s="42"/>
      <c r="BE26" s="42"/>
    </row>
    <row r="27" spans="1:57" ht="18.75" customHeight="1">
      <c r="A27" s="1704">
        <v>1</v>
      </c>
      <c r="B27" s="1706"/>
      <c r="C27" s="1682">
        <v>36</v>
      </c>
      <c r="D27" s="1683"/>
      <c r="E27" s="1683"/>
      <c r="F27" s="1684"/>
      <c r="G27" s="1709">
        <v>2</v>
      </c>
      <c r="H27" s="1710"/>
      <c r="I27" s="1710"/>
      <c r="J27" s="1711">
        <v>2</v>
      </c>
      <c r="K27" s="1705"/>
      <c r="L27" s="1705"/>
      <c r="M27" s="1712"/>
      <c r="N27" s="1711"/>
      <c r="O27" s="1705"/>
      <c r="P27" s="1712"/>
      <c r="Q27" s="1713"/>
      <c r="R27" s="1714"/>
      <c r="S27" s="1715"/>
      <c r="T27" s="1711">
        <v>12</v>
      </c>
      <c r="U27" s="1705"/>
      <c r="V27" s="1705"/>
      <c r="W27" s="1704">
        <f>SUM(C27:V27)</f>
        <v>52</v>
      </c>
      <c r="X27" s="1705"/>
      <c r="Y27" s="1706"/>
      <c r="Z27" s="766"/>
      <c r="AA27" s="856"/>
      <c r="AB27" s="1716" t="s">
        <v>103</v>
      </c>
      <c r="AC27" s="1717"/>
      <c r="AD27" s="1717"/>
      <c r="AE27" s="1717"/>
      <c r="AF27" s="1717"/>
      <c r="AG27" s="1718"/>
      <c r="AH27" s="1719"/>
      <c r="AI27" s="1732" t="s">
        <v>104</v>
      </c>
      <c r="AJ27" s="1733"/>
      <c r="AK27" s="1733"/>
      <c r="AL27" s="1734"/>
      <c r="AM27" s="1734"/>
      <c r="AN27" s="1735"/>
      <c r="AO27" s="1739" t="s">
        <v>300</v>
      </c>
      <c r="AP27" s="1739"/>
      <c r="AQ27" s="1739"/>
      <c r="AR27" s="1739"/>
      <c r="AS27" s="1739"/>
      <c r="AT27" s="856"/>
      <c r="AU27" s="856"/>
      <c r="AV27" s="856"/>
      <c r="AW27" s="856"/>
      <c r="AX27" s="857"/>
      <c r="AY27" s="857"/>
      <c r="AZ27" s="857"/>
      <c r="BA27" s="857"/>
      <c r="BB27" s="43"/>
      <c r="BC27" s="43"/>
      <c r="BD27" s="43"/>
      <c r="BE27" s="43"/>
    </row>
    <row r="28" spans="1:57" ht="33" customHeight="1">
      <c r="A28" s="1704">
        <v>2</v>
      </c>
      <c r="B28" s="1708"/>
      <c r="C28" s="1682">
        <v>36</v>
      </c>
      <c r="D28" s="1683"/>
      <c r="E28" s="1683"/>
      <c r="F28" s="1684"/>
      <c r="G28" s="1709">
        <v>2</v>
      </c>
      <c r="H28" s="1710"/>
      <c r="I28" s="1710"/>
      <c r="J28" s="1711">
        <v>2</v>
      </c>
      <c r="K28" s="1707"/>
      <c r="L28" s="1707"/>
      <c r="M28" s="1726"/>
      <c r="N28" s="1711"/>
      <c r="O28" s="1707"/>
      <c r="P28" s="1726"/>
      <c r="Q28" s="1713"/>
      <c r="R28" s="1727"/>
      <c r="S28" s="1728"/>
      <c r="T28" s="1711">
        <v>12</v>
      </c>
      <c r="U28" s="1707"/>
      <c r="V28" s="1708"/>
      <c r="W28" s="1704">
        <f>SUM(C28:V28)</f>
        <v>52</v>
      </c>
      <c r="X28" s="1707"/>
      <c r="Y28" s="1708"/>
      <c r="Z28" s="766"/>
      <c r="AA28" s="856"/>
      <c r="AB28" s="1720"/>
      <c r="AC28" s="1721"/>
      <c r="AD28" s="1721"/>
      <c r="AE28" s="1721"/>
      <c r="AF28" s="1721"/>
      <c r="AG28" s="1721"/>
      <c r="AH28" s="1722"/>
      <c r="AI28" s="1736"/>
      <c r="AJ28" s="1737"/>
      <c r="AK28" s="1737"/>
      <c r="AL28" s="1737"/>
      <c r="AM28" s="1737"/>
      <c r="AN28" s="1738"/>
      <c r="AO28" s="1739"/>
      <c r="AP28" s="1739"/>
      <c r="AQ28" s="1739"/>
      <c r="AR28" s="1739"/>
      <c r="AS28" s="1739"/>
      <c r="AT28" s="856"/>
      <c r="AU28" s="856"/>
      <c r="AV28" s="856"/>
      <c r="AW28" s="856"/>
      <c r="AX28" s="857"/>
      <c r="AY28" s="857"/>
      <c r="AZ28" s="857"/>
      <c r="BA28" s="857"/>
      <c r="BB28" s="43"/>
      <c r="BC28" s="43"/>
      <c r="BD28" s="43"/>
      <c r="BE28" s="43"/>
    </row>
    <row r="29" spans="1:56" ht="31.5" customHeight="1" thickBot="1">
      <c r="A29" s="1730">
        <v>3</v>
      </c>
      <c r="B29" s="1725"/>
      <c r="C29" s="1682">
        <v>23</v>
      </c>
      <c r="D29" s="1683"/>
      <c r="E29" s="1683"/>
      <c r="F29" s="1684"/>
      <c r="G29" s="1709">
        <v>3</v>
      </c>
      <c r="H29" s="1710"/>
      <c r="I29" s="1710"/>
      <c r="J29" s="1709">
        <v>3</v>
      </c>
      <c r="K29" s="1710"/>
      <c r="L29" s="1710"/>
      <c r="M29" s="1731"/>
      <c r="N29" s="1709">
        <v>11</v>
      </c>
      <c r="O29" s="1710"/>
      <c r="P29" s="1731"/>
      <c r="Q29" s="1709">
        <v>2</v>
      </c>
      <c r="R29" s="1710"/>
      <c r="S29" s="1710"/>
      <c r="T29" s="1723">
        <v>1</v>
      </c>
      <c r="U29" s="1710"/>
      <c r="V29" s="1710"/>
      <c r="W29" s="1724">
        <f>SUM(C29:V29)</f>
        <v>43</v>
      </c>
      <c r="X29" s="1710"/>
      <c r="Y29" s="1725"/>
      <c r="Z29" s="766"/>
      <c r="AA29" s="856"/>
      <c r="AB29" s="765"/>
      <c r="AC29" s="765"/>
      <c r="AD29" s="765"/>
      <c r="AE29" s="765"/>
      <c r="AF29" s="765"/>
      <c r="AG29" s="765"/>
      <c r="AH29" s="857"/>
      <c r="AI29" s="857"/>
      <c r="AJ29" s="857"/>
      <c r="AK29" s="857"/>
      <c r="AL29" s="765"/>
      <c r="AM29" s="765"/>
      <c r="AN29" s="765"/>
      <c r="AO29" s="856"/>
      <c r="AP29" s="856"/>
      <c r="AQ29" s="856"/>
      <c r="AR29" s="856"/>
      <c r="AS29" s="856"/>
      <c r="AT29" s="856"/>
      <c r="AU29" s="856"/>
      <c r="AV29" s="856"/>
      <c r="AW29" s="856"/>
      <c r="AX29" s="857"/>
      <c r="AY29" s="857"/>
      <c r="AZ29" s="857"/>
      <c r="BA29" s="857"/>
      <c r="BB29" s="43"/>
      <c r="BC29" s="43"/>
      <c r="BD29" s="43"/>
    </row>
    <row r="30" spans="1:53" ht="16.5" thickBot="1">
      <c r="A30" s="1624" t="s">
        <v>19</v>
      </c>
      <c r="B30" s="1741"/>
      <c r="C30" s="1624">
        <f>SUM(C27:F29)</f>
        <v>95</v>
      </c>
      <c r="D30" s="1625"/>
      <c r="E30" s="1625"/>
      <c r="F30" s="1742"/>
      <c r="G30" s="1729">
        <f>SUM(G27:I29)</f>
        <v>7</v>
      </c>
      <c r="H30" s="1743"/>
      <c r="I30" s="1744"/>
      <c r="J30" s="1729">
        <f>SUM(J27:M29)</f>
        <v>7</v>
      </c>
      <c r="K30" s="1625"/>
      <c r="L30" s="1625"/>
      <c r="M30" s="1742"/>
      <c r="N30" s="1729">
        <f>SUM(N27:P29)</f>
        <v>11</v>
      </c>
      <c r="O30" s="1625"/>
      <c r="P30" s="1625"/>
      <c r="Q30" s="1729">
        <f>SUM(Q27:S29)</f>
        <v>2</v>
      </c>
      <c r="R30" s="1625"/>
      <c r="S30" s="1625"/>
      <c r="T30" s="1729">
        <f>SUM(T27:V29)</f>
        <v>25</v>
      </c>
      <c r="U30" s="1625"/>
      <c r="V30" s="1625"/>
      <c r="W30" s="1624">
        <f>SUM(W27:Y29)</f>
        <v>147</v>
      </c>
      <c r="X30" s="1625"/>
      <c r="Y30" s="1740"/>
      <c r="Z30" s="766"/>
      <c r="AA30" s="856"/>
      <c r="AB30" s="765"/>
      <c r="AC30" s="765"/>
      <c r="AD30" s="765"/>
      <c r="AE30" s="765"/>
      <c r="AF30" s="765"/>
      <c r="AG30" s="765"/>
      <c r="AH30" s="857"/>
      <c r="AI30" s="857"/>
      <c r="AJ30" s="857"/>
      <c r="AK30" s="857"/>
      <c r="AL30" s="765"/>
      <c r="AM30" s="765"/>
      <c r="AN30" s="765"/>
      <c r="AO30" s="856"/>
      <c r="AP30" s="856"/>
      <c r="AQ30" s="856"/>
      <c r="AR30" s="856"/>
      <c r="AS30" s="856"/>
      <c r="AT30" s="856"/>
      <c r="AU30" s="856"/>
      <c r="AV30" s="856"/>
      <c r="AW30" s="856"/>
      <c r="AX30" s="857"/>
      <c r="AY30" s="857"/>
      <c r="AZ30" s="857"/>
      <c r="BA30" s="857"/>
    </row>
  </sheetData>
  <sheetProtection/>
  <mergeCells count="88">
    <mergeCell ref="AI27:AN28"/>
    <mergeCell ref="AO27:AS28"/>
    <mergeCell ref="Q30:S30"/>
    <mergeCell ref="T30:V30"/>
    <mergeCell ref="W30:Y30"/>
    <mergeCell ref="A28:B28"/>
    <mergeCell ref="A30:B30"/>
    <mergeCell ref="C30:F30"/>
    <mergeCell ref="G30:I30"/>
    <mergeCell ref="J30:M30"/>
    <mergeCell ref="N30:P30"/>
    <mergeCell ref="A29:B29"/>
    <mergeCell ref="C29:F29"/>
    <mergeCell ref="G29:I29"/>
    <mergeCell ref="J29:M29"/>
    <mergeCell ref="N29:P29"/>
    <mergeCell ref="AB27:AH28"/>
    <mergeCell ref="T29:V29"/>
    <mergeCell ref="W29:Y29"/>
    <mergeCell ref="T28:V28"/>
    <mergeCell ref="Q29:S29"/>
    <mergeCell ref="G28:I28"/>
    <mergeCell ref="J28:M28"/>
    <mergeCell ref="N28:P28"/>
    <mergeCell ref="Q28:S28"/>
    <mergeCell ref="T27:V27"/>
    <mergeCell ref="A27:B27"/>
    <mergeCell ref="C27:F27"/>
    <mergeCell ref="G27:I27"/>
    <mergeCell ref="J27:M27"/>
    <mergeCell ref="N27:P27"/>
    <mergeCell ref="Q27:S27"/>
    <mergeCell ref="C28:F28"/>
    <mergeCell ref="AB24:AH26"/>
    <mergeCell ref="AI24:AN26"/>
    <mergeCell ref="AO24:AS26"/>
    <mergeCell ref="AS14:AW14"/>
    <mergeCell ref="AX14:BA14"/>
    <mergeCell ref="T24:V26"/>
    <mergeCell ref="W24:Y26"/>
    <mergeCell ref="W27:Y27"/>
    <mergeCell ref="W28:Y28"/>
    <mergeCell ref="A24:B26"/>
    <mergeCell ref="C24:F26"/>
    <mergeCell ref="G24:I26"/>
    <mergeCell ref="J24:M26"/>
    <mergeCell ref="N24:P26"/>
    <mergeCell ref="Q24:S26"/>
    <mergeCell ref="AO2:BD2"/>
    <mergeCell ref="AO3:BD3"/>
    <mergeCell ref="AO4:BD5"/>
    <mergeCell ref="A14:A15"/>
    <mergeCell ref="F14:I14"/>
    <mergeCell ref="X14:AA14"/>
    <mergeCell ref="AO14:AR14"/>
    <mergeCell ref="J14:M14"/>
    <mergeCell ref="N14:R14"/>
    <mergeCell ref="S14:W14"/>
    <mergeCell ref="AO1:BE1"/>
    <mergeCell ref="P6:AM6"/>
    <mergeCell ref="P7:AA7"/>
    <mergeCell ref="P8:AK8"/>
    <mergeCell ref="P9:AM9"/>
    <mergeCell ref="A5:O5"/>
    <mergeCell ref="A4:O4"/>
    <mergeCell ref="A3:O3"/>
    <mergeCell ref="P2:AN2"/>
    <mergeCell ref="P4:AN4"/>
    <mergeCell ref="A6:O6"/>
    <mergeCell ref="AO6:BD6"/>
    <mergeCell ref="AO8:BD8"/>
    <mergeCell ref="A12:BE12"/>
    <mergeCell ref="AO11:BD11"/>
    <mergeCell ref="P10:AL10"/>
    <mergeCell ref="AO7:BD7"/>
    <mergeCell ref="AO9:BD9"/>
    <mergeCell ref="AO10:BD10"/>
    <mergeCell ref="P11:AN11"/>
    <mergeCell ref="A8:O8"/>
    <mergeCell ref="A9:O9"/>
    <mergeCell ref="BB16:BE16"/>
    <mergeCell ref="B20:AV20"/>
    <mergeCell ref="B14:E14"/>
    <mergeCell ref="A19:I19"/>
    <mergeCell ref="BB14:BE14"/>
    <mergeCell ref="AB14:AE14"/>
    <mergeCell ref="AF14:AI14"/>
    <mergeCell ref="AJ14:AN14"/>
  </mergeCells>
  <printOptions/>
  <pageMargins left="0.42" right="0.25" top="0.91" bottom="0.3937007874015748" header="0.5118110236220472" footer="0.5118110236220472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8:C8"/>
  <sheetViews>
    <sheetView zoomScalePageLayoutView="0" workbookViewId="0" topLeftCell="A1">
      <selection activeCell="C9" sqref="C9"/>
    </sheetView>
  </sheetViews>
  <sheetFormatPr defaultColWidth="9.00390625" defaultRowHeight="12.75"/>
  <sheetData>
    <row r="8" ht="12.75">
      <c r="C8">
        <f>SUMIF(AA24:AA61,1,G24:G59)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95"/>
  <sheetViews>
    <sheetView zoomScale="80" zoomScaleNormal="80" zoomScaleSheetLayoutView="90" zoomScalePageLayoutView="80" workbookViewId="0" topLeftCell="A149">
      <selection activeCell="A122" sqref="A122:M122"/>
    </sheetView>
  </sheetViews>
  <sheetFormatPr defaultColWidth="9.00390625" defaultRowHeight="12.75"/>
  <cols>
    <col min="1" max="1" width="10.00390625" style="7" customWidth="1"/>
    <col min="2" max="2" width="35.125" style="8" customWidth="1"/>
    <col min="3" max="3" width="6.875" style="9" customWidth="1"/>
    <col min="4" max="4" width="5.75390625" style="10" customWidth="1"/>
    <col min="5" max="6" width="5.625" style="9" customWidth="1"/>
    <col min="7" max="7" width="8.125" style="9" customWidth="1"/>
    <col min="8" max="8" width="7.375" style="8" customWidth="1"/>
    <col min="9" max="9" width="7.625" style="8" customWidth="1"/>
    <col min="10" max="10" width="7.125" style="8" customWidth="1"/>
    <col min="11" max="11" width="6.375" style="8" customWidth="1"/>
    <col min="12" max="12" width="5.875" style="8" customWidth="1"/>
    <col min="13" max="13" width="8.125" style="408" customWidth="1"/>
    <col min="14" max="14" width="7.75390625" style="17" customWidth="1"/>
    <col min="15" max="15" width="5.375" style="282" customWidth="1"/>
    <col min="16" max="16" width="7.625" style="13" customWidth="1"/>
    <col min="17" max="17" width="4.875" style="606" customWidth="1"/>
    <col min="18" max="18" width="6.375" style="17" customWidth="1"/>
    <col min="19" max="19" width="5.625" style="282" customWidth="1"/>
    <col min="20" max="20" width="6.75390625" style="8" customWidth="1"/>
    <col min="21" max="21" width="5.375" style="282" customWidth="1"/>
    <col min="22" max="22" width="7.75390625" style="17" customWidth="1"/>
    <col min="23" max="23" width="4.75390625" style="282" customWidth="1"/>
    <col min="24" max="24" width="5.875" style="8" customWidth="1"/>
    <col min="25" max="25" width="5.125" style="282" customWidth="1"/>
    <col min="26" max="26" width="6.875" style="8" bestFit="1" customWidth="1"/>
    <col min="27" max="16384" width="9.125" style="8" customWidth="1"/>
  </cols>
  <sheetData>
    <row r="1" spans="1:26" s="5" customFormat="1" ht="18" customHeight="1">
      <c r="A1" s="1796" t="s">
        <v>292</v>
      </c>
      <c r="B1" s="1797"/>
      <c r="C1" s="1797"/>
      <c r="D1" s="1797"/>
      <c r="E1" s="1797"/>
      <c r="F1" s="1797"/>
      <c r="G1" s="1797"/>
      <c r="H1" s="1797"/>
      <c r="I1" s="1797"/>
      <c r="J1" s="1797"/>
      <c r="K1" s="1797"/>
      <c r="L1" s="1797"/>
      <c r="M1" s="1797"/>
      <c r="N1" s="1797"/>
      <c r="O1" s="1797"/>
      <c r="P1" s="1797"/>
      <c r="Q1" s="1797"/>
      <c r="R1" s="1797"/>
      <c r="S1" s="1797"/>
      <c r="T1" s="1797"/>
      <c r="U1" s="1797"/>
      <c r="V1" s="1797"/>
      <c r="W1" s="1797"/>
      <c r="X1" s="1797"/>
      <c r="Y1" s="1797"/>
      <c r="Z1" s="1798"/>
    </row>
    <row r="2" spans="1:26" s="5" customFormat="1" ht="18.75" customHeight="1">
      <c r="A2" s="1805" t="s">
        <v>20</v>
      </c>
      <c r="B2" s="1799" t="s">
        <v>28</v>
      </c>
      <c r="C2" s="1807" t="s">
        <v>310</v>
      </c>
      <c r="D2" s="1808"/>
      <c r="E2" s="1803" t="s">
        <v>32</v>
      </c>
      <c r="F2" s="1803" t="s">
        <v>118</v>
      </c>
      <c r="G2" s="1803" t="s">
        <v>33</v>
      </c>
      <c r="H2" s="1799" t="s">
        <v>21</v>
      </c>
      <c r="I2" s="1799"/>
      <c r="J2" s="1799"/>
      <c r="K2" s="1799"/>
      <c r="L2" s="1799"/>
      <c r="M2" s="1799"/>
      <c r="N2" s="1828" t="s">
        <v>22</v>
      </c>
      <c r="O2" s="1829"/>
      <c r="P2" s="1829"/>
      <c r="Q2" s="1829"/>
      <c r="R2" s="1829"/>
      <c r="S2" s="1829"/>
      <c r="T2" s="1829"/>
      <c r="U2" s="1829"/>
      <c r="V2" s="1829"/>
      <c r="W2" s="1829"/>
      <c r="X2" s="1829"/>
      <c r="Y2" s="1829"/>
      <c r="Z2" s="1830"/>
    </row>
    <row r="3" spans="1:26" s="5" customFormat="1" ht="24.75" customHeight="1">
      <c r="A3" s="1805"/>
      <c r="B3" s="1799"/>
      <c r="C3" s="1809"/>
      <c r="D3" s="1810"/>
      <c r="E3" s="1804"/>
      <c r="F3" s="1804"/>
      <c r="G3" s="1804"/>
      <c r="H3" s="1811" t="s">
        <v>23</v>
      </c>
      <c r="I3" s="1786" t="s">
        <v>24</v>
      </c>
      <c r="J3" s="1787"/>
      <c r="K3" s="1787"/>
      <c r="L3" s="1787"/>
      <c r="M3" s="1826" t="s">
        <v>25</v>
      </c>
      <c r="N3" s="1831"/>
      <c r="O3" s="1832"/>
      <c r="P3" s="1832"/>
      <c r="Q3" s="1832"/>
      <c r="R3" s="1832"/>
      <c r="S3" s="1832"/>
      <c r="T3" s="1832"/>
      <c r="U3" s="1832"/>
      <c r="V3" s="1832"/>
      <c r="W3" s="1832"/>
      <c r="X3" s="1832"/>
      <c r="Y3" s="1832"/>
      <c r="Z3" s="1833"/>
    </row>
    <row r="4" spans="1:26" s="5" customFormat="1" ht="18" customHeight="1">
      <c r="A4" s="1805"/>
      <c r="B4" s="1799"/>
      <c r="C4" s="1811" t="s">
        <v>26</v>
      </c>
      <c r="D4" s="1811" t="s">
        <v>27</v>
      </c>
      <c r="E4" s="1804"/>
      <c r="F4" s="1804"/>
      <c r="G4" s="1804"/>
      <c r="H4" s="1811"/>
      <c r="I4" s="1788" t="s">
        <v>119</v>
      </c>
      <c r="J4" s="1811" t="s">
        <v>38</v>
      </c>
      <c r="K4" s="1793" t="s">
        <v>39</v>
      </c>
      <c r="L4" s="1794" t="s">
        <v>40</v>
      </c>
      <c r="M4" s="1826"/>
      <c r="N4" s="1800" t="s">
        <v>297</v>
      </c>
      <c r="O4" s="1800"/>
      <c r="P4" s="1800"/>
      <c r="Q4" s="1800"/>
      <c r="R4" s="1783" t="s">
        <v>298</v>
      </c>
      <c r="S4" s="1784"/>
      <c r="T4" s="1784"/>
      <c r="U4" s="1785"/>
      <c r="V4" s="1800" t="s">
        <v>293</v>
      </c>
      <c r="W4" s="1800"/>
      <c r="X4" s="1800"/>
      <c r="Y4" s="1800"/>
      <c r="Z4" s="1800"/>
    </row>
    <row r="5" spans="1:26" s="5" customFormat="1" ht="15.75">
      <c r="A5" s="1805"/>
      <c r="B5" s="1799"/>
      <c r="C5" s="1811"/>
      <c r="D5" s="1811"/>
      <c r="E5" s="1804"/>
      <c r="F5" s="1804"/>
      <c r="G5" s="1804"/>
      <c r="H5" s="1811"/>
      <c r="I5" s="1789"/>
      <c r="J5" s="1811"/>
      <c r="K5" s="1793"/>
      <c r="L5" s="1795"/>
      <c r="M5" s="1826"/>
      <c r="N5" s="1781">
        <v>1</v>
      </c>
      <c r="O5" s="1782"/>
      <c r="P5" s="1781">
        <v>2</v>
      </c>
      <c r="Q5" s="1782"/>
      <c r="R5" s="1781">
        <v>3</v>
      </c>
      <c r="S5" s="1782"/>
      <c r="T5" s="1781">
        <v>4</v>
      </c>
      <c r="U5" s="1782"/>
      <c r="V5" s="1781">
        <v>5</v>
      </c>
      <c r="W5" s="1782"/>
      <c r="X5" s="1781" t="s">
        <v>299</v>
      </c>
      <c r="Y5" s="1782"/>
      <c r="Z5" s="58" t="s">
        <v>300</v>
      </c>
    </row>
    <row r="6" spans="1:26" s="5" customFormat="1" ht="18.75" customHeight="1">
      <c r="A6" s="1805"/>
      <c r="B6" s="1799"/>
      <c r="C6" s="1811"/>
      <c r="D6" s="1811"/>
      <c r="E6" s="1804"/>
      <c r="F6" s="1804"/>
      <c r="G6" s="1804"/>
      <c r="H6" s="1811"/>
      <c r="I6" s="1789"/>
      <c r="J6" s="1811"/>
      <c r="K6" s="1793"/>
      <c r="L6" s="1795"/>
      <c r="M6" s="1826"/>
      <c r="N6" s="1783" t="s">
        <v>41</v>
      </c>
      <c r="O6" s="1784"/>
      <c r="P6" s="1784"/>
      <c r="Q6" s="1784"/>
      <c r="R6" s="1784"/>
      <c r="S6" s="1784"/>
      <c r="T6" s="1784"/>
      <c r="U6" s="1784"/>
      <c r="V6" s="1784"/>
      <c r="W6" s="1784"/>
      <c r="X6" s="1784"/>
      <c r="Y6" s="1784"/>
      <c r="Z6" s="1785"/>
    </row>
    <row r="7" spans="1:26" s="5" customFormat="1" ht="17.25" customHeight="1" thickBot="1">
      <c r="A7" s="1806"/>
      <c r="B7" s="1812"/>
      <c r="C7" s="1803"/>
      <c r="D7" s="1803"/>
      <c r="E7" s="1804"/>
      <c r="F7" s="1804"/>
      <c r="G7" s="1804"/>
      <c r="H7" s="1803"/>
      <c r="I7" s="1790"/>
      <c r="J7" s="1811"/>
      <c r="K7" s="1788"/>
      <c r="L7" s="1795"/>
      <c r="M7" s="1827"/>
      <c r="N7" s="1791">
        <v>15</v>
      </c>
      <c r="O7" s="1792"/>
      <c r="P7" s="1791">
        <v>9</v>
      </c>
      <c r="Q7" s="1792"/>
      <c r="R7" s="1791">
        <v>15</v>
      </c>
      <c r="S7" s="1792"/>
      <c r="T7" s="1791">
        <v>9</v>
      </c>
      <c r="U7" s="1792"/>
      <c r="V7" s="1791">
        <v>15</v>
      </c>
      <c r="W7" s="1792"/>
      <c r="X7" s="1801">
        <v>9</v>
      </c>
      <c r="Y7" s="1802"/>
      <c r="Z7" s="58">
        <v>9</v>
      </c>
    </row>
    <row r="8" spans="1:26" s="5" customFormat="1" ht="16.5" customHeight="1" thickBot="1">
      <c r="A8" s="59">
        <v>1</v>
      </c>
      <c r="B8" s="60">
        <v>2</v>
      </c>
      <c r="C8" s="61">
        <v>3</v>
      </c>
      <c r="D8" s="61">
        <v>4</v>
      </c>
      <c r="E8" s="61">
        <v>5</v>
      </c>
      <c r="F8" s="61">
        <v>6</v>
      </c>
      <c r="G8" s="61">
        <v>7</v>
      </c>
      <c r="H8" s="61">
        <v>8</v>
      </c>
      <c r="I8" s="61">
        <v>9</v>
      </c>
      <c r="J8" s="61">
        <v>10</v>
      </c>
      <c r="K8" s="61">
        <v>11</v>
      </c>
      <c r="L8" s="62">
        <v>12</v>
      </c>
      <c r="M8" s="382">
        <v>13</v>
      </c>
      <c r="N8" s="63">
        <v>14</v>
      </c>
      <c r="O8" s="289">
        <v>15</v>
      </c>
      <c r="P8" s="63">
        <v>16</v>
      </c>
      <c r="Q8" s="289">
        <v>17</v>
      </c>
      <c r="R8" s="63">
        <v>18</v>
      </c>
      <c r="S8" s="289">
        <v>19</v>
      </c>
      <c r="T8" s="63">
        <v>20</v>
      </c>
      <c r="U8" s="289">
        <v>21</v>
      </c>
      <c r="V8" s="64">
        <v>22</v>
      </c>
      <c r="W8" s="257">
        <v>23</v>
      </c>
      <c r="X8" s="65">
        <v>24</v>
      </c>
      <c r="Y8" s="649">
        <v>25</v>
      </c>
      <c r="Z8" s="64">
        <v>26</v>
      </c>
    </row>
    <row r="9" spans="1:26" s="5" customFormat="1" ht="16.5" customHeight="1" thickBot="1">
      <c r="A9" s="1822" t="s">
        <v>258</v>
      </c>
      <c r="B9" s="1823"/>
      <c r="C9" s="1823"/>
      <c r="D9" s="1823"/>
      <c r="E9" s="1823"/>
      <c r="F9" s="1823"/>
      <c r="G9" s="1823"/>
      <c r="H9" s="1823"/>
      <c r="I9" s="1823"/>
      <c r="J9" s="1823"/>
      <c r="K9" s="1823"/>
      <c r="L9" s="1823"/>
      <c r="M9" s="1823"/>
      <c r="N9" s="1823"/>
      <c r="O9" s="1823"/>
      <c r="P9" s="1823"/>
      <c r="Q9" s="1823"/>
      <c r="R9" s="1823"/>
      <c r="S9" s="1823"/>
      <c r="T9" s="1823"/>
      <c r="U9" s="1823"/>
      <c r="V9" s="1823"/>
      <c r="W9" s="1823"/>
      <c r="X9" s="1824"/>
      <c r="Y9" s="1824"/>
      <c r="Z9" s="1825"/>
    </row>
    <row r="10" spans="1:26" s="5" customFormat="1" ht="24.75" customHeight="1" thickBot="1">
      <c r="A10" s="1819" t="s">
        <v>52</v>
      </c>
      <c r="B10" s="1759"/>
      <c r="C10" s="1759"/>
      <c r="D10" s="1759"/>
      <c r="E10" s="1759"/>
      <c r="F10" s="1759"/>
      <c r="G10" s="1759"/>
      <c r="H10" s="1759"/>
      <c r="I10" s="1759"/>
      <c r="J10" s="1759"/>
      <c r="K10" s="1759"/>
      <c r="L10" s="1759"/>
      <c r="M10" s="1759"/>
      <c r="N10" s="1759"/>
      <c r="O10" s="1759"/>
      <c r="P10" s="1759"/>
      <c r="Q10" s="1759"/>
      <c r="R10" s="1759"/>
      <c r="S10" s="1759"/>
      <c r="T10" s="1759"/>
      <c r="U10" s="1759"/>
      <c r="V10" s="1759"/>
      <c r="W10" s="1759"/>
      <c r="X10" s="1759"/>
      <c r="Y10" s="1759"/>
      <c r="Z10" s="1820"/>
    </row>
    <row r="11" spans="1:27" s="5" customFormat="1" ht="33.75" customHeight="1" thickBot="1">
      <c r="A11" s="437" t="s">
        <v>120</v>
      </c>
      <c r="B11" s="438" t="s">
        <v>221</v>
      </c>
      <c r="C11" s="188"/>
      <c r="D11" s="439"/>
      <c r="E11" s="440"/>
      <c r="F11" s="441"/>
      <c r="G11" s="824">
        <f>G12+G13</f>
        <v>6.5</v>
      </c>
      <c r="H11" s="443">
        <f aca="true" t="shared" si="0" ref="H11:H19">G11*30</f>
        <v>195</v>
      </c>
      <c r="I11" s="444"/>
      <c r="J11" s="444"/>
      <c r="K11" s="444"/>
      <c r="L11" s="444"/>
      <c r="M11" s="445"/>
      <c r="N11" s="446"/>
      <c r="O11" s="447"/>
      <c r="P11" s="448"/>
      <c r="Q11" s="589"/>
      <c r="R11" s="449"/>
      <c r="S11" s="450"/>
      <c r="T11" s="449"/>
      <c r="U11" s="450"/>
      <c r="V11" s="449"/>
      <c r="W11" s="450"/>
      <c r="X11" s="449"/>
      <c r="Y11" s="450"/>
      <c r="Z11" s="451"/>
      <c r="AA11" s="809"/>
    </row>
    <row r="12" spans="1:27" s="5" customFormat="1" ht="24.75" customHeight="1" thickBot="1">
      <c r="A12" s="452"/>
      <c r="B12" s="462" t="s">
        <v>48</v>
      </c>
      <c r="C12" s="66"/>
      <c r="D12" s="67"/>
      <c r="E12" s="668"/>
      <c r="F12" s="669"/>
      <c r="G12" s="442">
        <v>5</v>
      </c>
      <c r="H12" s="443">
        <f>G12*30</f>
        <v>150</v>
      </c>
      <c r="I12" s="431"/>
      <c r="J12" s="431"/>
      <c r="K12" s="431"/>
      <c r="L12" s="431"/>
      <c r="M12" s="671"/>
      <c r="N12" s="88"/>
      <c r="O12" s="271"/>
      <c r="P12" s="93"/>
      <c r="Q12" s="591"/>
      <c r="R12" s="94"/>
      <c r="S12" s="301"/>
      <c r="T12" s="94"/>
      <c r="U12" s="301"/>
      <c r="V12" s="94"/>
      <c r="W12" s="301"/>
      <c r="X12" s="94"/>
      <c r="Y12" s="301"/>
      <c r="Z12" s="670"/>
      <c r="AA12" s="809"/>
    </row>
    <row r="13" spans="1:27" s="5" customFormat="1" ht="22.5" customHeight="1" thickBot="1">
      <c r="A13" s="452"/>
      <c r="B13" s="98" t="s">
        <v>115</v>
      </c>
      <c r="C13" s="66"/>
      <c r="D13" s="823">
        <v>6</v>
      </c>
      <c r="E13" s="668"/>
      <c r="F13" s="669"/>
      <c r="G13" s="442">
        <v>1.5</v>
      </c>
      <c r="H13" s="443">
        <f>G13*30</f>
        <v>45</v>
      </c>
      <c r="I13" s="79">
        <v>4</v>
      </c>
      <c r="J13" s="79"/>
      <c r="K13" s="79"/>
      <c r="L13" s="79">
        <v>4</v>
      </c>
      <c r="M13" s="383">
        <f>H13-I13</f>
        <v>41</v>
      </c>
      <c r="N13" s="88"/>
      <c r="O13" s="271"/>
      <c r="P13" s="93"/>
      <c r="Q13" s="591"/>
      <c r="R13" s="94"/>
      <c r="S13" s="301"/>
      <c r="T13" s="94"/>
      <c r="U13" s="301"/>
      <c r="V13" s="94"/>
      <c r="W13" s="301"/>
      <c r="X13" s="822">
        <v>4</v>
      </c>
      <c r="Y13" s="591"/>
      <c r="Z13" s="673"/>
      <c r="AA13" s="809">
        <v>3</v>
      </c>
    </row>
    <row r="14" spans="1:27" s="5" customFormat="1" ht="24" customHeight="1">
      <c r="A14" s="452" t="s">
        <v>121</v>
      </c>
      <c r="B14" s="85" t="s">
        <v>110</v>
      </c>
      <c r="C14" s="66" t="s">
        <v>109</v>
      </c>
      <c r="D14" s="86"/>
      <c r="E14" s="87"/>
      <c r="F14" s="58"/>
      <c r="G14" s="943">
        <v>4.5</v>
      </c>
      <c r="H14" s="68">
        <f t="shared" si="0"/>
        <v>135</v>
      </c>
      <c r="I14" s="108"/>
      <c r="J14" s="108"/>
      <c r="K14" s="431"/>
      <c r="L14" s="431"/>
      <c r="M14" s="672"/>
      <c r="N14" s="88"/>
      <c r="O14" s="290"/>
      <c r="P14" s="89"/>
      <c r="Q14" s="590"/>
      <c r="R14" s="90"/>
      <c r="S14" s="258"/>
      <c r="T14" s="90"/>
      <c r="U14" s="258"/>
      <c r="V14" s="90"/>
      <c r="W14" s="258"/>
      <c r="X14" s="90"/>
      <c r="Y14" s="258"/>
      <c r="Z14" s="453"/>
      <c r="AA14" s="809"/>
    </row>
    <row r="15" spans="1:27" s="5" customFormat="1" ht="30.75" customHeight="1">
      <c r="A15" s="452" t="s">
        <v>122</v>
      </c>
      <c r="B15" s="85" t="s">
        <v>112</v>
      </c>
      <c r="C15" s="66"/>
      <c r="D15" s="86" t="s">
        <v>111</v>
      </c>
      <c r="E15" s="87"/>
      <c r="F15" s="58"/>
      <c r="G15" s="873">
        <v>3</v>
      </c>
      <c r="H15" s="68">
        <f t="shared" si="0"/>
        <v>90</v>
      </c>
      <c r="I15" s="431"/>
      <c r="J15" s="431"/>
      <c r="K15" s="431"/>
      <c r="L15" s="431"/>
      <c r="M15" s="391"/>
      <c r="N15" s="88"/>
      <c r="O15" s="271"/>
      <c r="P15" s="92"/>
      <c r="Q15" s="591"/>
      <c r="R15" s="93"/>
      <c r="S15" s="301"/>
      <c r="T15" s="94"/>
      <c r="U15" s="301"/>
      <c r="V15" s="90"/>
      <c r="W15" s="258"/>
      <c r="X15" s="90"/>
      <c r="Y15" s="258"/>
      <c r="Z15" s="453"/>
      <c r="AA15" s="809"/>
    </row>
    <row r="16" spans="1:29" s="5" customFormat="1" ht="29.25" customHeight="1">
      <c r="A16" s="452" t="s">
        <v>123</v>
      </c>
      <c r="B16" s="85" t="s">
        <v>113</v>
      </c>
      <c r="C16" s="66" t="s">
        <v>109</v>
      </c>
      <c r="D16" s="66"/>
      <c r="E16" s="95"/>
      <c r="F16" s="311"/>
      <c r="G16" s="307">
        <v>4</v>
      </c>
      <c r="H16" s="68">
        <f t="shared" si="0"/>
        <v>120</v>
      </c>
      <c r="I16" s="69"/>
      <c r="J16" s="69"/>
      <c r="K16" s="69"/>
      <c r="L16" s="69"/>
      <c r="M16" s="384"/>
      <c r="N16" s="96"/>
      <c r="O16" s="291"/>
      <c r="P16" s="92"/>
      <c r="Q16" s="590"/>
      <c r="R16" s="90"/>
      <c r="S16" s="258"/>
      <c r="T16" s="90"/>
      <c r="U16" s="258"/>
      <c r="V16" s="90"/>
      <c r="W16" s="258"/>
      <c r="X16" s="90"/>
      <c r="Y16" s="258"/>
      <c r="Z16" s="453"/>
      <c r="AA16" s="809"/>
      <c r="AB16" s="5" t="s">
        <v>301</v>
      </c>
      <c r="AC16" s="5">
        <f>G19</f>
        <v>1.5</v>
      </c>
    </row>
    <row r="17" spans="1:45" s="5" customFormat="1" ht="22.5" customHeight="1" thickBot="1">
      <c r="A17" s="348" t="s">
        <v>124</v>
      </c>
      <c r="B17" s="454" t="s">
        <v>114</v>
      </c>
      <c r="C17" s="455"/>
      <c r="D17" s="455"/>
      <c r="E17" s="456"/>
      <c r="F17" s="457"/>
      <c r="G17" s="944">
        <v>4.5</v>
      </c>
      <c r="H17" s="458">
        <f t="shared" si="0"/>
        <v>135</v>
      </c>
      <c r="I17" s="459"/>
      <c r="J17" s="459"/>
      <c r="K17" s="459"/>
      <c r="L17" s="459"/>
      <c r="M17" s="460"/>
      <c r="N17" s="461"/>
      <c r="O17" s="432"/>
      <c r="P17" s="433"/>
      <c r="Q17" s="592"/>
      <c r="R17" s="434"/>
      <c r="S17" s="435"/>
      <c r="T17" s="434"/>
      <c r="U17" s="435"/>
      <c r="V17" s="434"/>
      <c r="W17" s="435"/>
      <c r="X17" s="434"/>
      <c r="Y17" s="435"/>
      <c r="Z17" s="436"/>
      <c r="AA17" s="809"/>
      <c r="AB17" s="5" t="s">
        <v>302</v>
      </c>
      <c r="AC17" s="1760"/>
      <c r="AD17" s="1760"/>
      <c r="AE17" s="1760"/>
      <c r="AF17" s="1760"/>
      <c r="AG17" s="1760"/>
      <c r="AH17" s="1760"/>
      <c r="AI17" s="1760"/>
      <c r="AJ17" s="1760"/>
      <c r="AK17" s="1760"/>
      <c r="AL17" s="1760"/>
      <c r="AM17" s="1760"/>
      <c r="AN17" s="1760"/>
      <c r="AO17" s="1760"/>
      <c r="AP17" s="1760"/>
      <c r="AQ17" s="1760"/>
      <c r="AR17" s="1760"/>
      <c r="AS17" s="615"/>
    </row>
    <row r="18" spans="1:45" s="5" customFormat="1" ht="22.5" customHeight="1" thickBot="1">
      <c r="A18" s="97"/>
      <c r="B18" s="462" t="s">
        <v>48</v>
      </c>
      <c r="C18" s="77"/>
      <c r="D18" s="77"/>
      <c r="E18" s="99"/>
      <c r="F18" s="463"/>
      <c r="G18" s="874">
        <v>3</v>
      </c>
      <c r="H18" s="343">
        <f t="shared" si="0"/>
        <v>90</v>
      </c>
      <c r="I18" s="79"/>
      <c r="J18" s="79"/>
      <c r="K18" s="79"/>
      <c r="L18" s="79"/>
      <c r="M18" s="385"/>
      <c r="N18" s="80"/>
      <c r="O18" s="292"/>
      <c r="P18" s="83"/>
      <c r="Q18" s="593"/>
      <c r="R18" s="101"/>
      <c r="S18" s="259"/>
      <c r="T18" s="101"/>
      <c r="U18" s="259"/>
      <c r="V18" s="101"/>
      <c r="W18" s="259"/>
      <c r="X18" s="101"/>
      <c r="Y18" s="650"/>
      <c r="Z18" s="102"/>
      <c r="AA18" s="809"/>
      <c r="AB18" s="5" t="s">
        <v>303</v>
      </c>
      <c r="AC18" s="616">
        <f>G19</f>
        <v>1.5</v>
      </c>
      <c r="AD18" s="616"/>
      <c r="AE18" s="616"/>
      <c r="AF18" s="616"/>
      <c r="AG18" s="616"/>
      <c r="AH18" s="616"/>
      <c r="AI18" s="616"/>
      <c r="AJ18" s="616"/>
      <c r="AK18" s="616"/>
      <c r="AL18" s="616"/>
      <c r="AM18" s="616"/>
      <c r="AN18" s="616"/>
      <c r="AO18" s="616"/>
      <c r="AP18" s="616"/>
      <c r="AQ18" s="617"/>
      <c r="AR18" s="617"/>
      <c r="AS18" s="616"/>
    </row>
    <row r="19" spans="1:45" s="5" customFormat="1" ht="26.25" customHeight="1" thickBot="1">
      <c r="A19" s="348" t="s">
        <v>196</v>
      </c>
      <c r="B19" s="98" t="s">
        <v>115</v>
      </c>
      <c r="C19" s="464">
        <v>1</v>
      </c>
      <c r="D19" s="235"/>
      <c r="E19" s="465"/>
      <c r="F19" s="466"/>
      <c r="G19" s="875">
        <v>1.5</v>
      </c>
      <c r="H19" s="343">
        <f t="shared" si="0"/>
        <v>45</v>
      </c>
      <c r="I19" s="79">
        <v>4</v>
      </c>
      <c r="J19" s="79">
        <v>4</v>
      </c>
      <c r="K19" s="79"/>
      <c r="L19" s="79">
        <v>0</v>
      </c>
      <c r="M19" s="383">
        <f>H19-I19</f>
        <v>41</v>
      </c>
      <c r="N19" s="80">
        <v>4</v>
      </c>
      <c r="O19" s="273"/>
      <c r="P19" s="83"/>
      <c r="Q19" s="593"/>
      <c r="R19" s="101"/>
      <c r="S19" s="259"/>
      <c r="T19" s="101"/>
      <c r="U19" s="259"/>
      <c r="V19" s="101"/>
      <c r="W19" s="259"/>
      <c r="X19" s="101"/>
      <c r="Y19" s="259"/>
      <c r="Z19" s="102"/>
      <c r="AA19" s="809">
        <v>1</v>
      </c>
      <c r="AC19" s="618"/>
      <c r="AD19" s="619"/>
      <c r="AE19" s="619"/>
      <c r="AF19" s="552"/>
      <c r="AG19" s="620"/>
      <c r="AH19" s="620"/>
      <c r="AI19" s="621"/>
      <c r="AJ19" s="621"/>
      <c r="AK19" s="621"/>
      <c r="AL19" s="621"/>
      <c r="AM19" s="621"/>
      <c r="AN19" s="621"/>
      <c r="AO19" s="621"/>
      <c r="AP19" s="621"/>
      <c r="AQ19" s="621"/>
      <c r="AR19" s="621"/>
      <c r="AS19" s="621"/>
    </row>
    <row r="20" spans="1:45" ht="19.5" thickBot="1">
      <c r="A20" s="1766" t="s">
        <v>53</v>
      </c>
      <c r="B20" s="1767"/>
      <c r="C20" s="467"/>
      <c r="D20" s="468"/>
      <c r="E20" s="373"/>
      <c r="F20" s="469"/>
      <c r="G20" s="344">
        <f>SUM(G21+G22)</f>
        <v>22.5</v>
      </c>
      <c r="H20" s="430">
        <f>SUM(H21+H22)</f>
        <v>675</v>
      </c>
      <c r="I20" s="467"/>
      <c r="J20" s="467"/>
      <c r="K20" s="467"/>
      <c r="L20" s="467"/>
      <c r="M20" s="470"/>
      <c r="N20" s="471"/>
      <c r="O20" s="473"/>
      <c r="P20" s="474"/>
      <c r="Q20" s="594"/>
      <c r="R20" s="475"/>
      <c r="S20" s="476"/>
      <c r="T20" s="475"/>
      <c r="U20" s="476"/>
      <c r="V20" s="475"/>
      <c r="W20" s="476"/>
      <c r="X20" s="475"/>
      <c r="Y20" s="476"/>
      <c r="Z20" s="475"/>
      <c r="AA20" s="810"/>
      <c r="AC20" s="622"/>
      <c r="AF20" s="623"/>
      <c r="AG20" s="623"/>
      <c r="AH20" s="623"/>
      <c r="AI20" s="624"/>
      <c r="AJ20" s="624"/>
      <c r="AK20" s="624"/>
      <c r="AL20" s="624"/>
      <c r="AM20" s="624"/>
      <c r="AN20" s="624"/>
      <c r="AO20" s="624"/>
      <c r="AP20" s="624"/>
      <c r="AQ20" s="624"/>
      <c r="AR20" s="624"/>
      <c r="AS20" s="624"/>
    </row>
    <row r="21" spans="1:45" ht="19.5" thickBot="1">
      <c r="A21" s="1755" t="s">
        <v>54</v>
      </c>
      <c r="B21" s="1756"/>
      <c r="C21" s="77"/>
      <c r="D21" s="77"/>
      <c r="E21" s="240"/>
      <c r="F21" s="77"/>
      <c r="G21" s="243">
        <f>SUMIF($B$11:$B$19,"=*на базі ВНЗ 1 рівня*",G11:G19)</f>
        <v>19.5</v>
      </c>
      <c r="H21" s="192">
        <f>SUMIF($B$11:$B$19,"=*на базі ВНЗ 1 рівня*",H11:H19)</f>
        <v>585</v>
      </c>
      <c r="I21" s="183"/>
      <c r="J21" s="183"/>
      <c r="K21" s="183"/>
      <c r="L21" s="183"/>
      <c r="M21" s="395"/>
      <c r="N21" s="479"/>
      <c r="O21" s="275"/>
      <c r="P21" s="480"/>
      <c r="Q21" s="595"/>
      <c r="R21" s="481"/>
      <c r="S21" s="482"/>
      <c r="T21" s="481"/>
      <c r="U21" s="482"/>
      <c r="V21" s="481"/>
      <c r="W21" s="482"/>
      <c r="X21" s="481"/>
      <c r="Y21" s="482"/>
      <c r="Z21" s="483"/>
      <c r="AA21" s="810"/>
      <c r="AC21" s="622"/>
      <c r="AF21" s="623"/>
      <c r="AG21" s="623"/>
      <c r="AH21" s="623"/>
      <c r="AI21" s="624"/>
      <c r="AJ21" s="624"/>
      <c r="AK21" s="624"/>
      <c r="AL21" s="624"/>
      <c r="AM21" s="624"/>
      <c r="AN21" s="624"/>
      <c r="AO21" s="624"/>
      <c r="AP21" s="624"/>
      <c r="AQ21" s="624"/>
      <c r="AR21" s="624"/>
      <c r="AS21" s="624"/>
    </row>
    <row r="22" spans="1:50" s="32" customFormat="1" ht="30" customHeight="1" thickBot="1">
      <c r="A22" s="1817" t="s">
        <v>55</v>
      </c>
      <c r="B22" s="1818"/>
      <c r="C22" s="375"/>
      <c r="D22" s="375"/>
      <c r="E22" s="484"/>
      <c r="F22" s="375"/>
      <c r="G22" s="485">
        <f aca="true" t="shared" si="1" ref="G22:M22">SUMIF($B$11:$B$19,"=* ДДМА*",G11:G19)</f>
        <v>3</v>
      </c>
      <c r="H22" s="375">
        <f t="shared" si="1"/>
        <v>90</v>
      </c>
      <c r="I22" s="375">
        <f t="shared" si="1"/>
        <v>8</v>
      </c>
      <c r="J22" s="375">
        <f t="shared" si="1"/>
        <v>4</v>
      </c>
      <c r="K22" s="375">
        <f t="shared" si="1"/>
        <v>0</v>
      </c>
      <c r="L22" s="375">
        <f t="shared" si="1"/>
        <v>4</v>
      </c>
      <c r="M22" s="484">
        <f t="shared" si="1"/>
        <v>82</v>
      </c>
      <c r="N22" s="486">
        <f>SUM(N11:N19)</f>
        <v>4</v>
      </c>
      <c r="O22" s="486"/>
      <c r="P22" s="486">
        <f>SUM(P11:P19)</f>
        <v>0</v>
      </c>
      <c r="Q22" s="486"/>
      <c r="R22" s="486">
        <f>SUM(R11:R19)</f>
        <v>0</v>
      </c>
      <c r="S22" s="486"/>
      <c r="T22" s="486">
        <f>SUM(T11:T19)</f>
        <v>0</v>
      </c>
      <c r="U22" s="486"/>
      <c r="V22" s="486">
        <f>SUM(V11:V19)</f>
        <v>0</v>
      </c>
      <c r="W22" s="486"/>
      <c r="X22" s="486">
        <f>SUM(X11:X19)</f>
        <v>4</v>
      </c>
      <c r="Y22" s="486"/>
      <c r="Z22" s="487">
        <f>SUM(Z11:Z19)</f>
        <v>0</v>
      </c>
      <c r="AA22" s="810"/>
      <c r="AB22" s="8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8"/>
      <c r="AU22" s="8"/>
      <c r="AV22" s="8"/>
      <c r="AW22" s="8"/>
      <c r="AX22" s="8"/>
    </row>
    <row r="23" spans="1:30" ht="30" customHeight="1" thickBot="1">
      <c r="A23" s="1775" t="s">
        <v>56</v>
      </c>
      <c r="B23" s="1776"/>
      <c r="C23" s="1776"/>
      <c r="D23" s="1776"/>
      <c r="E23" s="1776"/>
      <c r="F23" s="1776"/>
      <c r="G23" s="1776"/>
      <c r="H23" s="1776"/>
      <c r="I23" s="1776"/>
      <c r="J23" s="1776"/>
      <c r="K23" s="1776"/>
      <c r="L23" s="1776"/>
      <c r="M23" s="1776"/>
      <c r="N23" s="1776"/>
      <c r="O23" s="1776"/>
      <c r="P23" s="1776"/>
      <c r="Q23" s="1776"/>
      <c r="R23" s="1776"/>
      <c r="S23" s="1776"/>
      <c r="T23" s="1776"/>
      <c r="U23" s="1776"/>
      <c r="V23" s="1776"/>
      <c r="W23" s="1776"/>
      <c r="X23" s="1776"/>
      <c r="Y23" s="1776"/>
      <c r="Z23" s="1777"/>
      <c r="AA23" s="811"/>
      <c r="AB23" s="36"/>
      <c r="AC23" s="36"/>
      <c r="AD23" s="36"/>
    </row>
    <row r="24" spans="1:45" s="6" customFormat="1" ht="41.25" customHeight="1">
      <c r="A24" s="488" t="s">
        <v>127</v>
      </c>
      <c r="B24" s="821" t="s">
        <v>197</v>
      </c>
      <c r="C24" s="490"/>
      <c r="D24" s="490"/>
      <c r="E24" s="490"/>
      <c r="F24" s="490"/>
      <c r="G24" s="945">
        <v>4</v>
      </c>
      <c r="H24" s="492">
        <f aca="true" t="shared" si="2" ref="H24:H29">G24*30</f>
        <v>120</v>
      </c>
      <c r="I24" s="114"/>
      <c r="J24" s="114"/>
      <c r="K24" s="110"/>
      <c r="L24" s="110"/>
      <c r="M24" s="386"/>
      <c r="N24" s="91"/>
      <c r="O24" s="277"/>
      <c r="P24" s="115"/>
      <c r="Q24" s="277"/>
      <c r="R24" s="117"/>
      <c r="S24" s="263"/>
      <c r="T24" s="117"/>
      <c r="U24" s="263"/>
      <c r="V24" s="117"/>
      <c r="W24" s="263"/>
      <c r="X24" s="92"/>
      <c r="Y24" s="651"/>
      <c r="Z24" s="141"/>
      <c r="AA24" s="812"/>
      <c r="AC24" s="619"/>
      <c r="AD24" s="625"/>
      <c r="AE24" s="625"/>
      <c r="AF24" s="625"/>
      <c r="AG24" s="625"/>
      <c r="AH24" s="625"/>
      <c r="AI24" s="626"/>
      <c r="AJ24" s="625"/>
      <c r="AK24" s="626"/>
      <c r="AL24" s="626"/>
      <c r="AM24" s="626"/>
      <c r="AN24" s="626"/>
      <c r="AO24" s="626"/>
      <c r="AP24" s="626"/>
      <c r="AQ24" s="552"/>
      <c r="AR24" s="552"/>
      <c r="AS24" s="627"/>
    </row>
    <row r="25" spans="1:45" s="6" customFormat="1" ht="36" customHeight="1">
      <c r="A25" s="493" t="s">
        <v>198</v>
      </c>
      <c r="B25" s="494" t="s">
        <v>202</v>
      </c>
      <c r="C25" s="495"/>
      <c r="D25" s="495"/>
      <c r="E25" s="496"/>
      <c r="F25" s="496"/>
      <c r="G25" s="876">
        <v>2</v>
      </c>
      <c r="H25" s="498">
        <f t="shared" si="2"/>
        <v>60</v>
      </c>
      <c r="I25" s="114"/>
      <c r="J25" s="114"/>
      <c r="K25" s="110"/>
      <c r="L25" s="110"/>
      <c r="M25" s="386"/>
      <c r="N25" s="91"/>
      <c r="O25" s="277"/>
      <c r="P25" s="115"/>
      <c r="Q25" s="277"/>
      <c r="R25" s="117"/>
      <c r="S25" s="263"/>
      <c r="T25" s="117"/>
      <c r="U25" s="263"/>
      <c r="V25" s="117"/>
      <c r="W25" s="263"/>
      <c r="X25" s="92"/>
      <c r="Y25" s="651"/>
      <c r="Z25" s="141"/>
      <c r="AA25" s="812"/>
      <c r="AC25" s="619"/>
      <c r="AD25" s="625"/>
      <c r="AE25" s="625"/>
      <c r="AF25" s="625"/>
      <c r="AG25" s="625"/>
      <c r="AH25" s="625"/>
      <c r="AI25" s="626"/>
      <c r="AJ25" s="625"/>
      <c r="AK25" s="626"/>
      <c r="AL25" s="626"/>
      <c r="AM25" s="626"/>
      <c r="AN25" s="626"/>
      <c r="AO25" s="626"/>
      <c r="AP25" s="626"/>
      <c r="AQ25" s="552"/>
      <c r="AR25" s="552"/>
      <c r="AS25" s="627"/>
    </row>
    <row r="26" spans="1:45" s="6" customFormat="1" ht="34.5" customHeight="1">
      <c r="A26" s="499" t="s">
        <v>199</v>
      </c>
      <c r="B26" s="500" t="s">
        <v>200</v>
      </c>
      <c r="C26" s="501"/>
      <c r="D26" s="502"/>
      <c r="E26" s="503"/>
      <c r="F26" s="504"/>
      <c r="G26" s="877">
        <v>2</v>
      </c>
      <c r="H26" s="506">
        <f t="shared" si="2"/>
        <v>60</v>
      </c>
      <c r="I26" s="114"/>
      <c r="J26" s="114"/>
      <c r="K26" s="110"/>
      <c r="L26" s="110"/>
      <c r="M26" s="386"/>
      <c r="N26" s="91"/>
      <c r="O26" s="277"/>
      <c r="P26" s="115"/>
      <c r="Q26" s="277"/>
      <c r="R26" s="117"/>
      <c r="S26" s="263"/>
      <c r="T26" s="117"/>
      <c r="U26" s="263"/>
      <c r="V26" s="117"/>
      <c r="W26" s="263"/>
      <c r="X26" s="92"/>
      <c r="Y26" s="651"/>
      <c r="Z26" s="141"/>
      <c r="AA26" s="812"/>
      <c r="AC26" s="619"/>
      <c r="AD26" s="625"/>
      <c r="AE26" s="625"/>
      <c r="AF26" s="625"/>
      <c r="AG26" s="625"/>
      <c r="AH26" s="625"/>
      <c r="AI26" s="626"/>
      <c r="AJ26" s="625"/>
      <c r="AK26" s="626"/>
      <c r="AL26" s="626"/>
      <c r="AM26" s="626"/>
      <c r="AN26" s="626"/>
      <c r="AO26" s="626"/>
      <c r="AP26" s="626"/>
      <c r="AQ26" s="552"/>
      <c r="AR26" s="552"/>
      <c r="AS26" s="627"/>
    </row>
    <row r="27" spans="1:45" s="6" customFormat="1" ht="26.25" customHeight="1" thickBot="1">
      <c r="A27" s="507"/>
      <c r="B27" s="508" t="s">
        <v>48</v>
      </c>
      <c r="C27" s="509"/>
      <c r="D27" s="510"/>
      <c r="E27" s="511"/>
      <c r="F27" s="512"/>
      <c r="G27" s="878">
        <v>0.5</v>
      </c>
      <c r="H27" s="514">
        <f t="shared" si="2"/>
        <v>15</v>
      </c>
      <c r="I27" s="138"/>
      <c r="J27" s="138"/>
      <c r="K27" s="139"/>
      <c r="L27" s="139"/>
      <c r="M27" s="388"/>
      <c r="N27" s="75"/>
      <c r="O27" s="298"/>
      <c r="P27" s="172"/>
      <c r="Q27" s="298"/>
      <c r="R27" s="173"/>
      <c r="S27" s="268"/>
      <c r="T27" s="173"/>
      <c r="U27" s="268"/>
      <c r="V27" s="173"/>
      <c r="W27" s="268"/>
      <c r="X27" s="76"/>
      <c r="Y27" s="652"/>
      <c r="Z27" s="515"/>
      <c r="AA27" s="812"/>
      <c r="AC27" s="619"/>
      <c r="AD27" s="625"/>
      <c r="AE27" s="625"/>
      <c r="AF27" s="625"/>
      <c r="AG27" s="625"/>
      <c r="AH27" s="625"/>
      <c r="AI27" s="626"/>
      <c r="AJ27" s="625"/>
      <c r="AK27" s="626"/>
      <c r="AL27" s="626"/>
      <c r="AM27" s="626"/>
      <c r="AN27" s="626"/>
      <c r="AO27" s="626"/>
      <c r="AP27" s="626"/>
      <c r="AQ27" s="552"/>
      <c r="AR27" s="552"/>
      <c r="AS27" s="627"/>
    </row>
    <row r="28" spans="1:45" s="6" customFormat="1" ht="29.25" customHeight="1" thickBot="1">
      <c r="A28" s="499" t="s">
        <v>201</v>
      </c>
      <c r="B28" s="98" t="s">
        <v>61</v>
      </c>
      <c r="C28" s="126">
        <v>6</v>
      </c>
      <c r="D28" s="149"/>
      <c r="E28" s="150"/>
      <c r="F28" s="149"/>
      <c r="G28" s="243">
        <v>1.5</v>
      </c>
      <c r="H28" s="516">
        <f t="shared" si="2"/>
        <v>45</v>
      </c>
      <c r="I28" s="684">
        <v>4</v>
      </c>
      <c r="J28" s="685">
        <v>4</v>
      </c>
      <c r="K28" s="126"/>
      <c r="L28" s="126"/>
      <c r="M28" s="383">
        <f>H28-I28</f>
        <v>41</v>
      </c>
      <c r="N28" s="81"/>
      <c r="O28" s="279"/>
      <c r="P28" s="130"/>
      <c r="Q28" s="279"/>
      <c r="R28" s="134"/>
      <c r="S28" s="262"/>
      <c r="T28" s="134"/>
      <c r="U28" s="262"/>
      <c r="V28" s="134"/>
      <c r="W28" s="262"/>
      <c r="X28" s="683">
        <v>4</v>
      </c>
      <c r="Y28" s="653"/>
      <c r="Z28" s="228"/>
      <c r="AA28" s="812">
        <v>3</v>
      </c>
      <c r="AC28" s="5" t="s">
        <v>301</v>
      </c>
      <c r="AD28" s="940">
        <f>SUMIF(AA24:AA61,1,G24:G59)</f>
        <v>20</v>
      </c>
      <c r="AE28" s="940">
        <f>G31+G39+G40+G46+G50+G57+G58</f>
        <v>20</v>
      </c>
      <c r="AF28" s="625"/>
      <c r="AG28" s="625"/>
      <c r="AH28" s="625"/>
      <c r="AI28" s="626"/>
      <c r="AJ28" s="625"/>
      <c r="AK28" s="626"/>
      <c r="AL28" s="626"/>
      <c r="AM28" s="626"/>
      <c r="AN28" s="626"/>
      <c r="AO28" s="626"/>
      <c r="AP28" s="626"/>
      <c r="AQ28" s="552"/>
      <c r="AR28" s="552"/>
      <c r="AS28" s="627"/>
    </row>
    <row r="29" spans="1:50" s="12" customFormat="1" ht="27.75" customHeight="1">
      <c r="A29" s="91" t="s">
        <v>128</v>
      </c>
      <c r="B29" s="109" t="s">
        <v>57</v>
      </c>
      <c r="C29" s="110"/>
      <c r="D29" s="111"/>
      <c r="E29" s="112"/>
      <c r="F29" s="335"/>
      <c r="G29" s="307">
        <v>7</v>
      </c>
      <c r="H29" s="113">
        <f t="shared" si="2"/>
        <v>210</v>
      </c>
      <c r="I29" s="114"/>
      <c r="J29" s="114"/>
      <c r="K29" s="110"/>
      <c r="L29" s="110"/>
      <c r="M29" s="386"/>
      <c r="N29" s="91"/>
      <c r="O29" s="277"/>
      <c r="P29" s="115"/>
      <c r="Q29" s="596"/>
      <c r="R29" s="117"/>
      <c r="S29" s="260"/>
      <c r="T29" s="118"/>
      <c r="U29" s="260"/>
      <c r="V29" s="118"/>
      <c r="W29" s="260"/>
      <c r="X29" s="118"/>
      <c r="Y29" s="260"/>
      <c r="Z29" s="118"/>
      <c r="AA29" s="813"/>
      <c r="AC29" s="5" t="s">
        <v>302</v>
      </c>
      <c r="AD29" s="940">
        <f>SUMIF(AA24:AA61,2,G24:G59)</f>
        <v>10.5</v>
      </c>
      <c r="AE29" s="940">
        <f>G43+G47+G53+G59</f>
        <v>10.5</v>
      </c>
      <c r="AF29" s="625"/>
      <c r="AG29" s="628"/>
      <c r="AH29" s="628"/>
      <c r="AI29" s="626"/>
      <c r="AJ29" s="629"/>
      <c r="AK29" s="629"/>
      <c r="AL29" s="629"/>
      <c r="AM29" s="629"/>
      <c r="AN29" s="629"/>
      <c r="AO29" s="629"/>
      <c r="AP29" s="629"/>
      <c r="AQ29" s="629"/>
      <c r="AR29" s="629"/>
      <c r="AS29" s="629"/>
      <c r="AT29" s="6"/>
      <c r="AU29" s="6"/>
      <c r="AV29" s="6"/>
      <c r="AW29" s="6"/>
      <c r="AX29" s="6"/>
    </row>
    <row r="30" spans="1:50" s="12" customFormat="1" ht="20.25" customHeight="1" thickBot="1">
      <c r="A30" s="108"/>
      <c r="B30" s="72" t="s">
        <v>48</v>
      </c>
      <c r="C30" s="119"/>
      <c r="D30" s="120"/>
      <c r="E30" s="121"/>
      <c r="F30" s="522"/>
      <c r="G30" s="313">
        <v>3.5</v>
      </c>
      <c r="H30" s="328">
        <f aca="true" t="shared" si="3" ref="H30:H58">G30*30</f>
        <v>105</v>
      </c>
      <c r="I30" s="122"/>
      <c r="J30" s="123"/>
      <c r="K30" s="119"/>
      <c r="L30" s="119"/>
      <c r="M30" s="387"/>
      <c r="N30" s="124"/>
      <c r="O30" s="293"/>
      <c r="P30" s="124"/>
      <c r="Q30" s="293"/>
      <c r="R30" s="124"/>
      <c r="S30" s="261"/>
      <c r="T30" s="125"/>
      <c r="U30" s="261"/>
      <c r="V30" s="125"/>
      <c r="W30" s="261"/>
      <c r="X30" s="125"/>
      <c r="Y30" s="261"/>
      <c r="Z30" s="125"/>
      <c r="AA30" s="813"/>
      <c r="AC30" s="5" t="s">
        <v>303</v>
      </c>
      <c r="AD30" s="940">
        <f>SUMIF(AA24:AA61,3,G24:G59)</f>
        <v>5.5</v>
      </c>
      <c r="AE30" s="941">
        <f>G28+G35+G44</f>
        <v>5.5</v>
      </c>
      <c r="AF30" s="630"/>
      <c r="AG30" s="630"/>
      <c r="AH30" s="630"/>
      <c r="AI30" s="630"/>
      <c r="AJ30" s="629"/>
      <c r="AK30" s="629"/>
      <c r="AL30" s="629"/>
      <c r="AM30" s="629"/>
      <c r="AN30" s="629"/>
      <c r="AO30" s="629"/>
      <c r="AP30" s="629"/>
      <c r="AQ30" s="629"/>
      <c r="AR30" s="629"/>
      <c r="AS30" s="629"/>
      <c r="AT30" s="6"/>
      <c r="AU30" s="6"/>
      <c r="AV30" s="6"/>
      <c r="AW30" s="6"/>
      <c r="AX30" s="6"/>
    </row>
    <row r="31" spans="1:45" s="6" customFormat="1" ht="18.75" customHeight="1" thickBot="1">
      <c r="A31" s="91" t="s">
        <v>129</v>
      </c>
      <c r="B31" s="98" t="s">
        <v>58</v>
      </c>
      <c r="C31" s="126">
        <v>2</v>
      </c>
      <c r="D31" s="126"/>
      <c r="E31" s="127"/>
      <c r="F31" s="524"/>
      <c r="G31" s="777">
        <v>3.5</v>
      </c>
      <c r="H31" s="778">
        <f t="shared" si="3"/>
        <v>105</v>
      </c>
      <c r="I31" s="779">
        <f>SUM(J31:L31)</f>
        <v>8</v>
      </c>
      <c r="J31" s="162">
        <v>6</v>
      </c>
      <c r="K31" s="177">
        <v>2</v>
      </c>
      <c r="L31" s="177"/>
      <c r="M31" s="392">
        <f>H31-I31</f>
        <v>97</v>
      </c>
      <c r="N31" s="780"/>
      <c r="O31" s="280"/>
      <c r="P31" s="688">
        <v>6</v>
      </c>
      <c r="Q31" s="781">
        <v>2</v>
      </c>
      <c r="R31" s="780"/>
      <c r="S31" s="269"/>
      <c r="T31" s="179"/>
      <c r="U31" s="269"/>
      <c r="V31" s="179"/>
      <c r="W31" s="269"/>
      <c r="X31" s="179"/>
      <c r="Y31" s="659"/>
      <c r="Z31" s="181"/>
      <c r="AA31" s="812">
        <v>1</v>
      </c>
      <c r="AC31" s="630"/>
      <c r="AD31" s="625"/>
      <c r="AE31" s="625"/>
      <c r="AF31" s="631"/>
      <c r="AG31" s="630"/>
      <c r="AH31" s="632"/>
      <c r="AI31" s="630"/>
      <c r="AJ31" s="628"/>
      <c r="AK31" s="626"/>
      <c r="AL31" s="626"/>
      <c r="AM31" s="626"/>
      <c r="AN31" s="626"/>
      <c r="AO31" s="626"/>
      <c r="AP31" s="626"/>
      <c r="AQ31" s="626"/>
      <c r="AR31" s="626"/>
      <c r="AS31" s="626"/>
    </row>
    <row r="32" spans="1:45" s="6" customFormat="1" ht="22.5" customHeight="1">
      <c r="A32" s="91" t="s">
        <v>130</v>
      </c>
      <c r="B32" s="136" t="s">
        <v>116</v>
      </c>
      <c r="C32" s="137"/>
      <c r="D32" s="139"/>
      <c r="E32" s="190"/>
      <c r="F32" s="190"/>
      <c r="G32" s="879">
        <v>2</v>
      </c>
      <c r="H32" s="330">
        <f t="shared" si="3"/>
        <v>60</v>
      </c>
      <c r="I32" s="791"/>
      <c r="J32" s="791"/>
      <c r="K32" s="792"/>
      <c r="L32" s="792"/>
      <c r="M32" s="391"/>
      <c r="N32" s="70"/>
      <c r="O32" s="793"/>
      <c r="P32" s="331"/>
      <c r="Q32" s="332"/>
      <c r="R32" s="160"/>
      <c r="S32" s="266"/>
      <c r="T32" s="160"/>
      <c r="U32" s="266"/>
      <c r="V32" s="794"/>
      <c r="W32" s="795"/>
      <c r="X32" s="794"/>
      <c r="Y32" s="795"/>
      <c r="Z32" s="794"/>
      <c r="AA32" s="812"/>
      <c r="AC32" s="619"/>
      <c r="AD32" s="619"/>
      <c r="AE32" s="619"/>
      <c r="AF32" s="625"/>
      <c r="AG32" s="625"/>
      <c r="AH32" s="625"/>
      <c r="AI32" s="626"/>
      <c r="AJ32" s="626"/>
      <c r="AK32" s="626"/>
      <c r="AL32" s="626"/>
      <c r="AM32" s="626"/>
      <c r="AN32" s="626"/>
      <c r="AO32" s="629"/>
      <c r="AP32" s="629"/>
      <c r="AQ32" s="629"/>
      <c r="AR32" s="629"/>
      <c r="AS32" s="629"/>
    </row>
    <row r="33" spans="1:45" s="6" customFormat="1" ht="22.5" customHeight="1">
      <c r="A33" s="499" t="s">
        <v>131</v>
      </c>
      <c r="B33" s="774" t="s">
        <v>260</v>
      </c>
      <c r="C33" s="689"/>
      <c r="D33" s="689"/>
      <c r="E33" s="775"/>
      <c r="F33" s="775"/>
      <c r="G33" s="880">
        <f>G34+G35</f>
        <v>3</v>
      </c>
      <c r="H33" s="690">
        <f>G33*30</f>
        <v>90</v>
      </c>
      <c r="I33" s="791"/>
      <c r="J33" s="791"/>
      <c r="K33" s="792"/>
      <c r="L33" s="792"/>
      <c r="M33" s="391"/>
      <c r="N33" s="70"/>
      <c r="O33" s="793"/>
      <c r="P33" s="331"/>
      <c r="Q33" s="332"/>
      <c r="R33" s="160"/>
      <c r="S33" s="266"/>
      <c r="T33" s="160"/>
      <c r="U33" s="266"/>
      <c r="V33" s="794"/>
      <c r="W33" s="795"/>
      <c r="X33" s="794"/>
      <c r="Y33" s="795"/>
      <c r="Z33" s="794"/>
      <c r="AA33" s="812"/>
      <c r="AC33" s="619"/>
      <c r="AD33" s="619"/>
      <c r="AE33" s="619"/>
      <c r="AF33" s="625"/>
      <c r="AG33" s="625"/>
      <c r="AH33" s="625"/>
      <c r="AI33" s="626"/>
      <c r="AJ33" s="626"/>
      <c r="AK33" s="626"/>
      <c r="AL33" s="626"/>
      <c r="AM33" s="626"/>
      <c r="AN33" s="626"/>
      <c r="AO33" s="629"/>
      <c r="AP33" s="629"/>
      <c r="AQ33" s="629"/>
      <c r="AR33" s="629"/>
      <c r="AS33" s="629"/>
    </row>
    <row r="34" spans="1:45" s="6" customFormat="1" ht="22.5" customHeight="1" thickBot="1">
      <c r="A34" s="776"/>
      <c r="B34" s="691" t="s">
        <v>48</v>
      </c>
      <c r="C34" s="495"/>
      <c r="D34" s="495"/>
      <c r="E34" s="496"/>
      <c r="F34" s="496"/>
      <c r="G34" s="880">
        <v>0.5</v>
      </c>
      <c r="H34" s="690">
        <f>G34*30</f>
        <v>15</v>
      </c>
      <c r="I34" s="791"/>
      <c r="J34" s="791"/>
      <c r="K34" s="792"/>
      <c r="L34" s="792"/>
      <c r="M34" s="391"/>
      <c r="N34" s="70"/>
      <c r="O34" s="793"/>
      <c r="P34" s="331"/>
      <c r="Q34" s="332"/>
      <c r="R34" s="160"/>
      <c r="S34" s="266"/>
      <c r="T34" s="160"/>
      <c r="U34" s="266"/>
      <c r="V34" s="794"/>
      <c r="W34" s="795"/>
      <c r="X34" s="794"/>
      <c r="Y34" s="795"/>
      <c r="Z34" s="794"/>
      <c r="AA34" s="812"/>
      <c r="AC34" s="619"/>
      <c r="AD34" s="619"/>
      <c r="AE34" s="619"/>
      <c r="AF34" s="625"/>
      <c r="AG34" s="625"/>
      <c r="AH34" s="625"/>
      <c r="AI34" s="626"/>
      <c r="AJ34" s="626"/>
      <c r="AK34" s="626"/>
      <c r="AL34" s="626"/>
      <c r="AM34" s="626"/>
      <c r="AN34" s="626"/>
      <c r="AO34" s="629"/>
      <c r="AP34" s="629"/>
      <c r="AQ34" s="629"/>
      <c r="AR34" s="629"/>
      <c r="AS34" s="629"/>
    </row>
    <row r="35" spans="1:45" s="6" customFormat="1" ht="36.75" customHeight="1" thickBot="1">
      <c r="A35" s="519" t="s">
        <v>261</v>
      </c>
      <c r="B35" s="182" t="s">
        <v>203</v>
      </c>
      <c r="C35" s="149"/>
      <c r="D35" s="126">
        <v>5</v>
      </c>
      <c r="E35" s="150"/>
      <c r="F35" s="149"/>
      <c r="G35" s="881">
        <v>2.5</v>
      </c>
      <c r="H35" s="782">
        <f>G35*30</f>
        <v>75</v>
      </c>
      <c r="I35" s="783">
        <f>SUM(J35:L35)</f>
        <v>4</v>
      </c>
      <c r="J35" s="783">
        <v>4</v>
      </c>
      <c r="K35" s="784"/>
      <c r="L35" s="784"/>
      <c r="M35" s="785">
        <f>H35-I35</f>
        <v>71</v>
      </c>
      <c r="N35" s="229"/>
      <c r="O35" s="786"/>
      <c r="P35" s="230"/>
      <c r="Q35" s="281"/>
      <c r="R35" s="231"/>
      <c r="S35" s="787"/>
      <c r="T35" s="788"/>
      <c r="U35" s="787"/>
      <c r="V35" s="350">
        <v>4</v>
      </c>
      <c r="W35" s="789"/>
      <c r="X35" s="230"/>
      <c r="Y35" s="281"/>
      <c r="Z35" s="790"/>
      <c r="AA35" s="812">
        <v>3</v>
      </c>
      <c r="AC35" s="619"/>
      <c r="AD35" s="625"/>
      <c r="AE35" s="625"/>
      <c r="AF35" s="625"/>
      <c r="AG35" s="625"/>
      <c r="AH35" s="625"/>
      <c r="AI35" s="626"/>
      <c r="AJ35" s="625"/>
      <c r="AK35" s="626"/>
      <c r="AL35" s="626"/>
      <c r="AM35" s="626"/>
      <c r="AN35" s="626"/>
      <c r="AO35" s="626"/>
      <c r="AP35" s="626"/>
      <c r="AQ35" s="625"/>
      <c r="AR35" s="625"/>
      <c r="AS35" s="627"/>
    </row>
    <row r="36" spans="1:45" s="6" customFormat="1" ht="24.75" customHeight="1">
      <c r="A36" s="91" t="s">
        <v>132</v>
      </c>
      <c r="B36" s="109" t="s">
        <v>262</v>
      </c>
      <c r="C36" s="111"/>
      <c r="D36" s="111"/>
      <c r="E36" s="112"/>
      <c r="F36" s="335"/>
      <c r="G36" s="825">
        <f>G37+G38</f>
        <v>12</v>
      </c>
      <c r="H36" s="113">
        <f t="shared" si="3"/>
        <v>360</v>
      </c>
      <c r="I36" s="114"/>
      <c r="J36" s="114"/>
      <c r="K36" s="110"/>
      <c r="L36" s="110"/>
      <c r="M36" s="386"/>
      <c r="N36" s="91"/>
      <c r="O36" s="277"/>
      <c r="P36" s="115"/>
      <c r="Q36" s="277"/>
      <c r="R36" s="117"/>
      <c r="S36" s="263"/>
      <c r="T36" s="117"/>
      <c r="U36" s="263"/>
      <c r="V36" s="117"/>
      <c r="W36" s="263"/>
      <c r="X36" s="117"/>
      <c r="Y36" s="263"/>
      <c r="Z36" s="118"/>
      <c r="AA36" s="812"/>
      <c r="AC36" s="619"/>
      <c r="AD36" s="625"/>
      <c r="AE36" s="625"/>
      <c r="AF36" s="625"/>
      <c r="AG36" s="625"/>
      <c r="AH36" s="625"/>
      <c r="AI36" s="626"/>
      <c r="AJ36" s="626"/>
      <c r="AK36" s="626"/>
      <c r="AL36" s="626"/>
      <c r="AM36" s="626"/>
      <c r="AN36" s="626"/>
      <c r="AO36" s="626"/>
      <c r="AP36" s="626"/>
      <c r="AQ36" s="626"/>
      <c r="AR36" s="626"/>
      <c r="AS36" s="629"/>
    </row>
    <row r="37" spans="1:45" s="6" customFormat="1" ht="20.25" customHeight="1" thickBot="1">
      <c r="A37" s="108"/>
      <c r="B37" s="153" t="s">
        <v>48</v>
      </c>
      <c r="C37" s="154"/>
      <c r="D37" s="155"/>
      <c r="E37" s="156"/>
      <c r="F37" s="319"/>
      <c r="G37" s="307">
        <v>6.5</v>
      </c>
      <c r="H37" s="113">
        <f t="shared" si="3"/>
        <v>195</v>
      </c>
      <c r="I37" s="103"/>
      <c r="J37" s="157"/>
      <c r="K37" s="158"/>
      <c r="L37" s="158"/>
      <c r="M37" s="390"/>
      <c r="N37" s="159"/>
      <c r="O37" s="295"/>
      <c r="P37" s="159"/>
      <c r="Q37" s="295"/>
      <c r="R37" s="159"/>
      <c r="S37" s="266"/>
      <c r="T37" s="160"/>
      <c r="U37" s="266"/>
      <c r="V37" s="160"/>
      <c r="W37" s="266"/>
      <c r="X37" s="160"/>
      <c r="Y37" s="266"/>
      <c r="Z37" s="160"/>
      <c r="AA37" s="812"/>
      <c r="AC37" s="630"/>
      <c r="AD37" s="630"/>
      <c r="AE37" s="630"/>
      <c r="AF37" s="630"/>
      <c r="AG37" s="630"/>
      <c r="AH37" s="630"/>
      <c r="AI37" s="630"/>
      <c r="AJ37" s="626"/>
      <c r="AK37" s="626"/>
      <c r="AL37" s="626"/>
      <c r="AM37" s="626"/>
      <c r="AN37" s="626"/>
      <c r="AO37" s="626"/>
      <c r="AP37" s="626"/>
      <c r="AQ37" s="626"/>
      <c r="AR37" s="626"/>
      <c r="AS37" s="626"/>
    </row>
    <row r="38" spans="1:45" s="6" customFormat="1" ht="24" customHeight="1" thickBot="1">
      <c r="A38" s="91"/>
      <c r="B38" s="72" t="s">
        <v>135</v>
      </c>
      <c r="C38" s="143"/>
      <c r="D38" s="143"/>
      <c r="E38" s="161"/>
      <c r="F38" s="525"/>
      <c r="G38" s="314">
        <v>5.5</v>
      </c>
      <c r="H38" s="328">
        <f t="shared" si="3"/>
        <v>165</v>
      </c>
      <c r="I38" s="162">
        <f>SUM(J38:L38)</f>
        <v>28</v>
      </c>
      <c r="J38" s="138">
        <v>20</v>
      </c>
      <c r="K38" s="139"/>
      <c r="L38" s="139">
        <v>8</v>
      </c>
      <c r="M38" s="388">
        <f>H38-I38</f>
        <v>137</v>
      </c>
      <c r="N38" s="107"/>
      <c r="O38" s="296"/>
      <c r="P38" s="163"/>
      <c r="Q38" s="293"/>
      <c r="R38" s="124"/>
      <c r="S38" s="264"/>
      <c r="T38" s="148"/>
      <c r="U38" s="264"/>
      <c r="V38" s="125"/>
      <c r="W38" s="261"/>
      <c r="X38" s="125"/>
      <c r="Y38" s="261"/>
      <c r="Z38" s="125"/>
      <c r="AA38" s="812"/>
      <c r="AC38" s="54"/>
      <c r="AD38" s="552"/>
      <c r="AE38" s="552"/>
      <c r="AF38" s="552"/>
      <c r="AG38" s="630"/>
      <c r="AH38" s="630"/>
      <c r="AI38" s="630"/>
      <c r="AJ38" s="626"/>
      <c r="AK38" s="626"/>
      <c r="AL38" s="626"/>
      <c r="AM38" s="626"/>
      <c r="AN38" s="626"/>
      <c r="AO38" s="629"/>
      <c r="AP38" s="629"/>
      <c r="AQ38" s="629"/>
      <c r="AR38" s="629"/>
      <c r="AS38" s="629"/>
    </row>
    <row r="39" spans="1:45" s="6" customFormat="1" ht="18.75" customHeight="1" thickBot="1">
      <c r="A39" s="519" t="s">
        <v>133</v>
      </c>
      <c r="B39" s="98" t="s">
        <v>59</v>
      </c>
      <c r="C39" s="933">
        <v>1</v>
      </c>
      <c r="D39" s="164"/>
      <c r="E39" s="150"/>
      <c r="F39" s="149"/>
      <c r="G39" s="315">
        <v>3</v>
      </c>
      <c r="H39" s="516">
        <f t="shared" si="3"/>
        <v>90</v>
      </c>
      <c r="I39" s="165">
        <v>16</v>
      </c>
      <c r="J39" s="166" t="s">
        <v>274</v>
      </c>
      <c r="K39" s="167"/>
      <c r="L39" s="167" t="s">
        <v>275</v>
      </c>
      <c r="M39" s="383">
        <f>H39-I39</f>
        <v>74</v>
      </c>
      <c r="N39" s="151">
        <v>12</v>
      </c>
      <c r="O39" s="270">
        <v>4</v>
      </c>
      <c r="P39" s="83"/>
      <c r="Q39" s="598"/>
      <c r="R39" s="129"/>
      <c r="S39" s="262"/>
      <c r="T39" s="134"/>
      <c r="U39" s="262"/>
      <c r="V39" s="168"/>
      <c r="W39" s="267"/>
      <c r="X39" s="168"/>
      <c r="Y39" s="655"/>
      <c r="Z39" s="169"/>
      <c r="AA39" s="812">
        <v>1</v>
      </c>
      <c r="AC39" s="633"/>
      <c r="AD39" s="625"/>
      <c r="AE39" s="631"/>
      <c r="AF39" s="552"/>
      <c r="AG39" s="54"/>
      <c r="AH39" s="54"/>
      <c r="AI39" s="630"/>
      <c r="AJ39" s="626"/>
      <c r="AK39" s="626"/>
      <c r="AL39" s="626"/>
      <c r="AM39" s="626"/>
      <c r="AN39" s="626"/>
      <c r="AO39" s="629"/>
      <c r="AP39" s="629"/>
      <c r="AQ39" s="629"/>
      <c r="AR39" s="629"/>
      <c r="AS39" s="629"/>
    </row>
    <row r="40" spans="1:45" s="6" customFormat="1" ht="20.25" customHeight="1" thickBot="1">
      <c r="A40" s="519" t="s">
        <v>134</v>
      </c>
      <c r="B40" s="98" t="s">
        <v>59</v>
      </c>
      <c r="C40" s="934">
        <v>2</v>
      </c>
      <c r="D40" s="170"/>
      <c r="E40" s="312"/>
      <c r="F40" s="528"/>
      <c r="G40" s="315">
        <v>2.5</v>
      </c>
      <c r="H40" s="516">
        <f t="shared" si="3"/>
        <v>75</v>
      </c>
      <c r="I40" s="165">
        <v>12</v>
      </c>
      <c r="J40" s="166" t="s">
        <v>276</v>
      </c>
      <c r="K40" s="167"/>
      <c r="L40" s="167" t="s">
        <v>275</v>
      </c>
      <c r="M40" s="383">
        <f>H40-I40</f>
        <v>63</v>
      </c>
      <c r="N40" s="81"/>
      <c r="O40" s="265"/>
      <c r="P40" s="131">
        <v>8</v>
      </c>
      <c r="Q40" s="270">
        <v>4</v>
      </c>
      <c r="R40" s="78"/>
      <c r="S40" s="262"/>
      <c r="T40" s="134"/>
      <c r="U40" s="262"/>
      <c r="V40" s="168"/>
      <c r="W40" s="267"/>
      <c r="X40" s="168"/>
      <c r="Y40" s="655"/>
      <c r="Z40" s="169"/>
      <c r="AA40" s="812">
        <v>1</v>
      </c>
      <c r="AC40" s="619"/>
      <c r="AD40" s="625"/>
      <c r="AE40" s="552"/>
      <c r="AF40" s="631"/>
      <c r="AG40" s="634"/>
      <c r="AH40" s="631"/>
      <c r="AI40" s="635"/>
      <c r="AJ40" s="626"/>
      <c r="AK40" s="626"/>
      <c r="AL40" s="626"/>
      <c r="AM40" s="626"/>
      <c r="AN40" s="626"/>
      <c r="AO40" s="629"/>
      <c r="AP40" s="629"/>
      <c r="AQ40" s="629"/>
      <c r="AR40" s="629"/>
      <c r="AS40" s="629"/>
    </row>
    <row r="41" spans="1:45" s="6" customFormat="1" ht="33" customHeight="1" thickBot="1">
      <c r="A41" s="91" t="s">
        <v>136</v>
      </c>
      <c r="B41" s="882" t="s">
        <v>60</v>
      </c>
      <c r="C41" s="883"/>
      <c r="D41" s="883"/>
      <c r="E41" s="884"/>
      <c r="F41" s="885"/>
      <c r="G41" s="825">
        <v>6.5</v>
      </c>
      <c r="H41" s="113">
        <f t="shared" si="3"/>
        <v>195</v>
      </c>
      <c r="I41" s="114"/>
      <c r="J41" s="114"/>
      <c r="K41" s="110"/>
      <c r="L41" s="110"/>
      <c r="M41" s="386"/>
      <c r="N41" s="75"/>
      <c r="O41" s="297"/>
      <c r="P41" s="527"/>
      <c r="Q41" s="298"/>
      <c r="R41" s="173"/>
      <c r="S41" s="268"/>
      <c r="T41" s="172"/>
      <c r="U41" s="298"/>
      <c r="V41" s="173"/>
      <c r="W41" s="268"/>
      <c r="X41" s="173"/>
      <c r="Y41" s="268"/>
      <c r="Z41" s="117"/>
      <c r="AA41" s="812"/>
      <c r="AC41" s="619"/>
      <c r="AD41" s="1845" t="s">
        <v>294</v>
      </c>
      <c r="AE41" s="1845"/>
      <c r="AF41" s="1845"/>
      <c r="AG41" s="1845"/>
      <c r="AH41" s="625"/>
      <c r="AI41" s="626"/>
      <c r="AJ41" s="626"/>
      <c r="AK41" s="626"/>
      <c r="AL41" s="626"/>
      <c r="AM41" s="625"/>
      <c r="AN41" s="625"/>
      <c r="AO41" s="626"/>
      <c r="AP41" s="626"/>
      <c r="AQ41" s="626"/>
      <c r="AR41" s="626"/>
      <c r="AS41" s="626"/>
    </row>
    <row r="42" spans="1:45" s="6" customFormat="1" ht="22.5" customHeight="1" thickBot="1">
      <c r="A42" s="84"/>
      <c r="B42" s="886" t="s">
        <v>48</v>
      </c>
      <c r="C42" s="887"/>
      <c r="D42" s="887"/>
      <c r="E42" s="888"/>
      <c r="F42" s="889"/>
      <c r="G42" s="890">
        <v>1</v>
      </c>
      <c r="H42" s="328">
        <f t="shared" si="3"/>
        <v>30</v>
      </c>
      <c r="I42" s="138"/>
      <c r="J42" s="138"/>
      <c r="K42" s="139"/>
      <c r="L42" s="139"/>
      <c r="M42" s="388"/>
      <c r="N42" s="146"/>
      <c r="O42" s="272"/>
      <c r="P42" s="147"/>
      <c r="Q42" s="278"/>
      <c r="R42" s="148"/>
      <c r="S42" s="264"/>
      <c r="T42" s="147"/>
      <c r="U42" s="278"/>
      <c r="V42" s="148"/>
      <c r="W42" s="264"/>
      <c r="X42" s="148"/>
      <c r="Y42" s="264"/>
      <c r="Z42" s="148"/>
      <c r="AA42" s="812"/>
      <c r="AC42" s="619"/>
      <c r="AD42" s="619"/>
      <c r="AE42" s="619"/>
      <c r="AF42" s="625"/>
      <c r="AG42" s="625"/>
      <c r="AH42" s="625"/>
      <c r="AI42" s="626"/>
      <c r="AJ42" s="626"/>
      <c r="AK42" s="626"/>
      <c r="AL42" s="626"/>
      <c r="AM42" s="625"/>
      <c r="AN42" s="625"/>
      <c r="AO42" s="626"/>
      <c r="AP42" s="626"/>
      <c r="AQ42" s="626"/>
      <c r="AR42" s="626"/>
      <c r="AS42" s="626"/>
    </row>
    <row r="43" spans="1:45" s="6" customFormat="1" ht="24.75" customHeight="1" thickBot="1">
      <c r="A43" s="91" t="s">
        <v>137</v>
      </c>
      <c r="B43" s="829" t="s">
        <v>58</v>
      </c>
      <c r="C43" s="935">
        <v>4</v>
      </c>
      <c r="D43" s="891"/>
      <c r="E43" s="892"/>
      <c r="F43" s="893"/>
      <c r="G43" s="894">
        <v>4</v>
      </c>
      <c r="H43" s="516">
        <f t="shared" si="3"/>
        <v>120</v>
      </c>
      <c r="I43" s="128">
        <v>8</v>
      </c>
      <c r="J43" s="128" t="s">
        <v>277</v>
      </c>
      <c r="K43" s="126" t="s">
        <v>278</v>
      </c>
      <c r="L43" s="126"/>
      <c r="M43" s="383">
        <f>H43-I43</f>
        <v>112</v>
      </c>
      <c r="N43" s="81"/>
      <c r="O43" s="273"/>
      <c r="P43" s="130"/>
      <c r="Q43" s="279"/>
      <c r="R43" s="134"/>
      <c r="S43" s="262"/>
      <c r="T43" s="683">
        <v>8</v>
      </c>
      <c r="U43" s="270">
        <v>0</v>
      </c>
      <c r="V43" s="134"/>
      <c r="W43" s="262"/>
      <c r="X43" s="134"/>
      <c r="Y43" s="654"/>
      <c r="Z43" s="135"/>
      <c r="AA43" s="812">
        <v>2</v>
      </c>
      <c r="AC43" s="619"/>
      <c r="AD43" s="619"/>
      <c r="AE43" s="619"/>
      <c r="AF43" s="625"/>
      <c r="AG43" s="625"/>
      <c r="AH43" s="625"/>
      <c r="AI43" s="626"/>
      <c r="AJ43" s="626"/>
      <c r="AK43" s="626"/>
      <c r="AL43" s="626"/>
      <c r="AM43" s="631"/>
      <c r="AN43" s="631"/>
      <c r="AO43" s="626"/>
      <c r="AP43" s="626"/>
      <c r="AQ43" s="626"/>
      <c r="AR43" s="626"/>
      <c r="AS43" s="626"/>
    </row>
    <row r="44" spans="1:50" s="35" customFormat="1" ht="45" customHeight="1" thickBot="1">
      <c r="A44" s="91" t="s">
        <v>138</v>
      </c>
      <c r="B44" s="895" t="s">
        <v>259</v>
      </c>
      <c r="C44" s="891"/>
      <c r="D44" s="891"/>
      <c r="E44" s="896"/>
      <c r="F44" s="897">
        <v>5</v>
      </c>
      <c r="G44" s="894">
        <v>1.5</v>
      </c>
      <c r="H44" s="414">
        <f t="shared" si="3"/>
        <v>45</v>
      </c>
      <c r="I44" s="415">
        <f>SUM(J44:L44)</f>
        <v>4</v>
      </c>
      <c r="J44" s="415"/>
      <c r="K44" s="416"/>
      <c r="L44" s="416">
        <v>4</v>
      </c>
      <c r="M44" s="378">
        <f>H44-I44</f>
        <v>41</v>
      </c>
      <c r="N44" s="379"/>
      <c r="O44" s="379"/>
      <c r="P44" s="417"/>
      <c r="Q44" s="417"/>
      <c r="R44" s="379"/>
      <c r="S44" s="379"/>
      <c r="T44" s="418"/>
      <c r="U44" s="418"/>
      <c r="V44" s="419">
        <v>4</v>
      </c>
      <c r="W44" s="419">
        <v>0</v>
      </c>
      <c r="X44" s="379"/>
      <c r="Y44" s="379"/>
      <c r="Z44" s="420"/>
      <c r="AA44" s="814">
        <v>3</v>
      </c>
      <c r="AB44" s="8"/>
      <c r="AC44" s="8"/>
      <c r="AD44" s="8"/>
      <c r="AE44" s="8"/>
      <c r="AF44" s="4"/>
      <c r="AG44" s="4"/>
      <c r="AH44" s="4"/>
      <c r="AI44" s="8"/>
      <c r="AJ44" s="8"/>
      <c r="AK44" s="8"/>
      <c r="AL44" s="8"/>
      <c r="AM44" s="552"/>
      <c r="AN44" s="552"/>
      <c r="AO44" s="631"/>
      <c r="AP44" s="631"/>
      <c r="AQ44" s="8"/>
      <c r="AR44" s="8"/>
      <c r="AS44" s="8"/>
      <c r="AT44" s="8"/>
      <c r="AU44" s="8"/>
      <c r="AV44" s="8"/>
      <c r="AW44" s="8"/>
      <c r="AX44" s="8"/>
    </row>
    <row r="45" spans="1:50" s="35" customFormat="1" ht="30" customHeight="1" thickBot="1">
      <c r="A45" s="91" t="s">
        <v>125</v>
      </c>
      <c r="B45" s="882" t="s">
        <v>263</v>
      </c>
      <c r="C45" s="898"/>
      <c r="D45" s="898"/>
      <c r="E45" s="899"/>
      <c r="F45" s="900"/>
      <c r="G45" s="825">
        <v>5</v>
      </c>
      <c r="H45" s="113">
        <f>G45*30</f>
        <v>150</v>
      </c>
      <c r="I45" s="553"/>
      <c r="J45" s="553"/>
      <c r="K45" s="687"/>
      <c r="L45" s="687"/>
      <c r="M45" s="796"/>
      <c r="N45" s="797"/>
      <c r="O45" s="797"/>
      <c r="P45" s="798"/>
      <c r="Q45" s="798"/>
      <c r="R45" s="797"/>
      <c r="S45" s="797"/>
      <c r="T45" s="557"/>
      <c r="U45" s="557"/>
      <c r="V45" s="683"/>
      <c r="W45" s="683"/>
      <c r="X45" s="797"/>
      <c r="Y45" s="799"/>
      <c r="Z45" s="800"/>
      <c r="AA45" s="815"/>
      <c r="AB45" s="8"/>
      <c r="AC45" s="8"/>
      <c r="AD45" s="8"/>
      <c r="AE45" s="8"/>
      <c r="AF45" s="4"/>
      <c r="AG45" s="4"/>
      <c r="AH45" s="4"/>
      <c r="AI45" s="8"/>
      <c r="AJ45" s="8"/>
      <c r="AK45" s="8"/>
      <c r="AL45" s="8"/>
      <c r="AM45" s="552"/>
      <c r="AN45" s="552"/>
      <c r="AO45" s="631"/>
      <c r="AP45" s="631"/>
      <c r="AQ45" s="8"/>
      <c r="AR45" s="8"/>
      <c r="AS45" s="8"/>
      <c r="AT45" s="8"/>
      <c r="AU45" s="8"/>
      <c r="AV45" s="8"/>
      <c r="AW45" s="8"/>
      <c r="AX45" s="8"/>
    </row>
    <row r="46" spans="1:45" s="6" customFormat="1" ht="24.75" customHeight="1" thickBot="1">
      <c r="A46" s="91" t="s">
        <v>126</v>
      </c>
      <c r="B46" s="882" t="s">
        <v>240</v>
      </c>
      <c r="C46" s="901">
        <v>2</v>
      </c>
      <c r="D46" s="902"/>
      <c r="E46" s="896"/>
      <c r="F46" s="897"/>
      <c r="G46" s="894">
        <v>4</v>
      </c>
      <c r="H46" s="516">
        <f t="shared" si="3"/>
        <v>120</v>
      </c>
      <c r="I46" s="128">
        <v>8</v>
      </c>
      <c r="J46" s="128" t="s">
        <v>277</v>
      </c>
      <c r="K46" s="126" t="s">
        <v>278</v>
      </c>
      <c r="L46" s="126"/>
      <c r="M46" s="383">
        <f>H46-I46</f>
        <v>112</v>
      </c>
      <c r="N46" s="81"/>
      <c r="O46" s="279"/>
      <c r="P46" s="683">
        <v>8</v>
      </c>
      <c r="Q46" s="270">
        <v>0</v>
      </c>
      <c r="R46" s="134"/>
      <c r="S46" s="262"/>
      <c r="T46" s="134"/>
      <c r="U46" s="262"/>
      <c r="V46" s="134"/>
      <c r="W46" s="262"/>
      <c r="X46" s="134"/>
      <c r="Y46" s="654"/>
      <c r="Z46" s="135"/>
      <c r="AA46" s="812">
        <v>1</v>
      </c>
      <c r="AC46" s="619"/>
      <c r="AD46" s="625"/>
      <c r="AE46" s="625"/>
      <c r="AF46" s="631"/>
      <c r="AG46" s="631"/>
      <c r="AH46" s="631"/>
      <c r="AI46" s="626"/>
      <c r="AJ46" s="626"/>
      <c r="AK46" s="626"/>
      <c r="AL46" s="626"/>
      <c r="AM46" s="626"/>
      <c r="AN46" s="626"/>
      <c r="AO46" s="626"/>
      <c r="AP46" s="626"/>
      <c r="AQ46" s="626"/>
      <c r="AR46" s="626"/>
      <c r="AS46" s="626"/>
    </row>
    <row r="47" spans="1:50" s="33" customFormat="1" ht="28.5" customHeight="1" thickBot="1">
      <c r="A47" s="91" t="s">
        <v>204</v>
      </c>
      <c r="B47" s="903" t="s">
        <v>62</v>
      </c>
      <c r="C47" s="891"/>
      <c r="D47" s="891"/>
      <c r="E47" s="936">
        <v>3</v>
      </c>
      <c r="F47" s="891"/>
      <c r="G47" s="894">
        <v>1</v>
      </c>
      <c r="H47" s="414">
        <f t="shared" si="3"/>
        <v>30</v>
      </c>
      <c r="I47" s="415">
        <f>SUM(J47:L47)</f>
        <v>4</v>
      </c>
      <c r="J47" s="415"/>
      <c r="K47" s="416"/>
      <c r="L47" s="416">
        <v>4</v>
      </c>
      <c r="M47" s="378">
        <f>H47-I47</f>
        <v>26</v>
      </c>
      <c r="N47" s="410"/>
      <c r="O47" s="423"/>
      <c r="P47" s="423"/>
      <c r="Q47" s="279"/>
      <c r="R47" s="419">
        <v>4</v>
      </c>
      <c r="S47" s="419">
        <v>0</v>
      </c>
      <c r="T47" s="423"/>
      <c r="U47" s="279"/>
      <c r="V47" s="424"/>
      <c r="W47" s="424"/>
      <c r="X47" s="424"/>
      <c r="Y47" s="262"/>
      <c r="Z47" s="425"/>
      <c r="AA47" s="814">
        <v>2</v>
      </c>
      <c r="AB47" s="6"/>
      <c r="AC47" s="619"/>
      <c r="AD47" s="625"/>
      <c r="AE47" s="625"/>
      <c r="AF47" s="625"/>
      <c r="AG47" s="625"/>
      <c r="AH47" s="625"/>
      <c r="AI47" s="631"/>
      <c r="AJ47" s="631"/>
      <c r="AK47" s="631"/>
      <c r="AL47" s="631"/>
      <c r="AM47" s="625"/>
      <c r="AN47" s="625"/>
      <c r="AO47" s="626"/>
      <c r="AP47" s="626"/>
      <c r="AQ47" s="626"/>
      <c r="AR47" s="626"/>
      <c r="AS47" s="626"/>
      <c r="AT47" s="6"/>
      <c r="AU47" s="6"/>
      <c r="AV47" s="6"/>
      <c r="AW47" s="6"/>
      <c r="AX47" s="6"/>
    </row>
    <row r="48" spans="1:45" s="6" customFormat="1" ht="33.75" customHeight="1">
      <c r="A48" s="91" t="s">
        <v>139</v>
      </c>
      <c r="B48" s="905" t="s">
        <v>63</v>
      </c>
      <c r="C48" s="137"/>
      <c r="D48" s="137"/>
      <c r="E48" s="190"/>
      <c r="F48" s="523"/>
      <c r="G48" s="308">
        <v>3.5</v>
      </c>
      <c r="H48" s="328">
        <f t="shared" si="3"/>
        <v>105</v>
      </c>
      <c r="I48" s="138"/>
      <c r="J48" s="138"/>
      <c r="K48" s="139"/>
      <c r="L48" s="139"/>
      <c r="M48" s="388"/>
      <c r="N48" s="75"/>
      <c r="O48" s="298"/>
      <c r="P48" s="172"/>
      <c r="Q48" s="298"/>
      <c r="R48" s="173"/>
      <c r="S48" s="268"/>
      <c r="T48" s="173"/>
      <c r="U48" s="268"/>
      <c r="V48" s="173"/>
      <c r="W48" s="268"/>
      <c r="X48" s="173"/>
      <c r="Y48" s="656"/>
      <c r="Z48" s="216"/>
      <c r="AA48" s="812"/>
      <c r="AC48" s="619"/>
      <c r="AD48" s="625"/>
      <c r="AE48" s="625"/>
      <c r="AF48" s="625"/>
      <c r="AG48" s="625"/>
      <c r="AH48" s="625"/>
      <c r="AI48" s="626"/>
      <c r="AJ48" s="626"/>
      <c r="AK48" s="626"/>
      <c r="AL48" s="626"/>
      <c r="AM48" s="626"/>
      <c r="AN48" s="626"/>
      <c r="AO48" s="626"/>
      <c r="AP48" s="626"/>
      <c r="AQ48" s="626"/>
      <c r="AR48" s="626"/>
      <c r="AS48" s="626"/>
    </row>
    <row r="49" spans="1:45" s="6" customFormat="1" ht="18" customHeight="1" thickBot="1">
      <c r="A49" s="71"/>
      <c r="B49" s="886" t="s">
        <v>48</v>
      </c>
      <c r="C49" s="142"/>
      <c r="D49" s="142"/>
      <c r="E49" s="334"/>
      <c r="F49" s="334"/>
      <c r="G49" s="530">
        <v>1.5</v>
      </c>
      <c r="H49" s="531">
        <f t="shared" si="3"/>
        <v>45</v>
      </c>
      <c r="I49" s="145"/>
      <c r="J49" s="145"/>
      <c r="K49" s="143"/>
      <c r="L49" s="143"/>
      <c r="M49" s="389"/>
      <c r="N49" s="146"/>
      <c r="O49" s="278"/>
      <c r="P49" s="147"/>
      <c r="Q49" s="278"/>
      <c r="R49" s="148"/>
      <c r="S49" s="264"/>
      <c r="T49" s="148"/>
      <c r="U49" s="264"/>
      <c r="V49" s="148"/>
      <c r="W49" s="264"/>
      <c r="X49" s="148"/>
      <c r="Y49" s="264"/>
      <c r="Z49" s="148"/>
      <c r="AA49" s="812"/>
      <c r="AC49" s="619"/>
      <c r="AD49" s="625"/>
      <c r="AE49" s="625"/>
      <c r="AF49" s="625"/>
      <c r="AG49" s="625"/>
      <c r="AH49" s="625"/>
      <c r="AI49" s="626"/>
      <c r="AJ49" s="626"/>
      <c r="AK49" s="626"/>
      <c r="AL49" s="626"/>
      <c r="AM49" s="626"/>
      <c r="AN49" s="626"/>
      <c r="AO49" s="626"/>
      <c r="AP49" s="626"/>
      <c r="AQ49" s="626"/>
      <c r="AR49" s="626"/>
      <c r="AS49" s="626"/>
    </row>
    <row r="50" spans="1:45" s="6" customFormat="1" ht="25.5" customHeight="1" thickBot="1">
      <c r="A50" s="91" t="s">
        <v>140</v>
      </c>
      <c r="B50" s="829" t="s">
        <v>59</v>
      </c>
      <c r="C50" s="149"/>
      <c r="D50" s="126">
        <v>2</v>
      </c>
      <c r="E50" s="152"/>
      <c r="F50" s="151"/>
      <c r="G50" s="309">
        <v>2</v>
      </c>
      <c r="H50" s="516">
        <f t="shared" si="3"/>
        <v>60</v>
      </c>
      <c r="I50" s="128">
        <v>6</v>
      </c>
      <c r="J50" s="128" t="s">
        <v>279</v>
      </c>
      <c r="K50" s="126" t="s">
        <v>278</v>
      </c>
      <c r="L50" s="128">
        <v>6</v>
      </c>
      <c r="M50" s="383">
        <f>H50-I50</f>
        <v>54</v>
      </c>
      <c r="N50" s="81"/>
      <c r="O50" s="279"/>
      <c r="P50" s="683">
        <v>4</v>
      </c>
      <c r="Q50" s="270">
        <v>2</v>
      </c>
      <c r="R50" s="134"/>
      <c r="S50" s="262"/>
      <c r="T50" s="134"/>
      <c r="U50" s="262"/>
      <c r="V50" s="134"/>
      <c r="W50" s="262"/>
      <c r="X50" s="134"/>
      <c r="Y50" s="654"/>
      <c r="Z50" s="135"/>
      <c r="AA50" s="812">
        <v>1</v>
      </c>
      <c r="AC50" s="619"/>
      <c r="AD50" s="625"/>
      <c r="AE50" s="625"/>
      <c r="AF50" s="631"/>
      <c r="AG50" s="625"/>
      <c r="AH50" s="625"/>
      <c r="AI50" s="626"/>
      <c r="AJ50" s="626"/>
      <c r="AK50" s="626"/>
      <c r="AL50" s="626"/>
      <c r="AM50" s="626"/>
      <c r="AN50" s="626"/>
      <c r="AO50" s="626"/>
      <c r="AP50" s="626"/>
      <c r="AQ50" s="626"/>
      <c r="AR50" s="626"/>
      <c r="AS50" s="626"/>
    </row>
    <row r="51" spans="1:45" ht="21.75" customHeight="1">
      <c r="A51" s="91" t="s">
        <v>141</v>
      </c>
      <c r="B51" s="882" t="s">
        <v>64</v>
      </c>
      <c r="C51" s="91"/>
      <c r="D51" s="91"/>
      <c r="E51" s="171"/>
      <c r="F51" s="526"/>
      <c r="G51" s="307">
        <v>4</v>
      </c>
      <c r="H51" s="113">
        <f t="shared" si="3"/>
        <v>120</v>
      </c>
      <c r="I51" s="114"/>
      <c r="J51" s="114"/>
      <c r="K51" s="110"/>
      <c r="L51" s="110"/>
      <c r="M51" s="386"/>
      <c r="N51" s="91"/>
      <c r="O51" s="271"/>
      <c r="P51" s="115"/>
      <c r="Q51" s="263"/>
      <c r="R51" s="115"/>
      <c r="S51" s="271"/>
      <c r="T51" s="91"/>
      <c r="U51" s="271"/>
      <c r="V51" s="91"/>
      <c r="W51" s="271"/>
      <c r="X51" s="91"/>
      <c r="Y51" s="271"/>
      <c r="Z51" s="91"/>
      <c r="AA51" s="810"/>
      <c r="AC51" s="619"/>
      <c r="AD51" s="619"/>
      <c r="AE51" s="619"/>
      <c r="AF51" s="625"/>
      <c r="AG51" s="626"/>
      <c r="AH51" s="626"/>
      <c r="AI51" s="625"/>
      <c r="AJ51" s="619"/>
      <c r="AK51" s="619"/>
      <c r="AL51" s="619"/>
      <c r="AM51" s="619"/>
      <c r="AN51" s="619"/>
      <c r="AO51" s="619"/>
      <c r="AP51" s="619"/>
      <c r="AQ51" s="619"/>
      <c r="AR51" s="619"/>
      <c r="AS51" s="619"/>
    </row>
    <row r="52" spans="1:45" ht="20.25" customHeight="1" thickBot="1">
      <c r="A52" s="71"/>
      <c r="B52" s="886" t="s">
        <v>48</v>
      </c>
      <c r="C52" s="75"/>
      <c r="D52" s="75"/>
      <c r="E52" s="174"/>
      <c r="F52" s="333"/>
      <c r="G52" s="308">
        <v>1</v>
      </c>
      <c r="H52" s="328">
        <f t="shared" si="3"/>
        <v>30</v>
      </c>
      <c r="I52" s="138"/>
      <c r="J52" s="138"/>
      <c r="K52" s="139"/>
      <c r="L52" s="139"/>
      <c r="M52" s="388"/>
      <c r="N52" s="146"/>
      <c r="O52" s="272"/>
      <c r="P52" s="147"/>
      <c r="Q52" s="264"/>
      <c r="R52" s="147"/>
      <c r="S52" s="272"/>
      <c r="T52" s="146"/>
      <c r="U52" s="272"/>
      <c r="V52" s="146"/>
      <c r="W52" s="272"/>
      <c r="X52" s="146"/>
      <c r="Y52" s="272"/>
      <c r="Z52" s="146"/>
      <c r="AA52" s="810"/>
      <c r="AC52" s="619"/>
      <c r="AD52" s="619"/>
      <c r="AE52" s="619"/>
      <c r="AF52" s="625"/>
      <c r="AG52" s="626"/>
      <c r="AH52" s="626"/>
      <c r="AI52" s="625"/>
      <c r="AJ52" s="619"/>
      <c r="AK52" s="619"/>
      <c r="AL52" s="619"/>
      <c r="AM52" s="619"/>
      <c r="AN52" s="619"/>
      <c r="AO52" s="619"/>
      <c r="AP52" s="619"/>
      <c r="AQ52" s="619"/>
      <c r="AR52" s="619"/>
      <c r="AS52" s="619"/>
    </row>
    <row r="53" spans="1:45" ht="20.25" customHeight="1" thickBot="1">
      <c r="A53" s="91" t="s">
        <v>142</v>
      </c>
      <c r="B53" s="829" t="s">
        <v>58</v>
      </c>
      <c r="C53" s="81"/>
      <c r="D53" s="132">
        <v>3</v>
      </c>
      <c r="E53" s="191"/>
      <c r="F53" s="529"/>
      <c r="G53" s="309">
        <v>3</v>
      </c>
      <c r="H53" s="516">
        <f t="shared" si="3"/>
        <v>90</v>
      </c>
      <c r="I53" s="128">
        <v>8</v>
      </c>
      <c r="J53" s="128" t="s">
        <v>277</v>
      </c>
      <c r="K53" s="126" t="s">
        <v>278</v>
      </c>
      <c r="L53" s="126"/>
      <c r="M53" s="383">
        <f>H53-I53</f>
        <v>82</v>
      </c>
      <c r="N53" s="81"/>
      <c r="O53" s="273"/>
      <c r="P53" s="130"/>
      <c r="Q53" s="262"/>
      <c r="R53" s="683">
        <v>8</v>
      </c>
      <c r="S53" s="270">
        <v>0</v>
      </c>
      <c r="T53" s="81"/>
      <c r="U53" s="273"/>
      <c r="V53" s="81"/>
      <c r="W53" s="273"/>
      <c r="X53" s="81"/>
      <c r="Y53" s="657"/>
      <c r="Z53" s="193"/>
      <c r="AA53" s="810">
        <v>2</v>
      </c>
      <c r="AC53" s="619"/>
      <c r="AD53" s="619"/>
      <c r="AE53" s="619"/>
      <c r="AF53" s="625"/>
      <c r="AG53" s="626"/>
      <c r="AH53" s="626"/>
      <c r="AI53" s="631"/>
      <c r="AJ53" s="53"/>
      <c r="AK53" s="53"/>
      <c r="AL53" s="631"/>
      <c r="AM53" s="619"/>
      <c r="AN53" s="619"/>
      <c r="AO53" s="619"/>
      <c r="AP53" s="619"/>
      <c r="AQ53" s="619"/>
      <c r="AR53" s="619"/>
      <c r="AS53" s="619"/>
    </row>
    <row r="54" spans="1:45" s="6" customFormat="1" ht="21" customHeight="1">
      <c r="A54" s="91" t="s">
        <v>143</v>
      </c>
      <c r="B54" s="109" t="s">
        <v>42</v>
      </c>
      <c r="C54" s="111"/>
      <c r="D54" s="111"/>
      <c r="E54" s="112"/>
      <c r="F54" s="335"/>
      <c r="G54" s="307">
        <v>7</v>
      </c>
      <c r="H54" s="113">
        <f t="shared" si="3"/>
        <v>210</v>
      </c>
      <c r="I54" s="66"/>
      <c r="J54" s="114"/>
      <c r="K54" s="110"/>
      <c r="L54" s="110"/>
      <c r="M54" s="386"/>
      <c r="N54" s="91"/>
      <c r="O54" s="277"/>
      <c r="P54" s="115"/>
      <c r="Q54" s="277"/>
      <c r="R54" s="117"/>
      <c r="S54" s="263"/>
      <c r="T54" s="117"/>
      <c r="U54" s="263"/>
      <c r="V54" s="117"/>
      <c r="W54" s="263"/>
      <c r="X54" s="117"/>
      <c r="Y54" s="263"/>
      <c r="Z54" s="117"/>
      <c r="AA54" s="812"/>
      <c r="AC54" s="619"/>
      <c r="AD54" s="625"/>
      <c r="AE54" s="625"/>
      <c r="AF54" s="625"/>
      <c r="AG54" s="625"/>
      <c r="AH54" s="625"/>
      <c r="AI54" s="626"/>
      <c r="AJ54" s="626"/>
      <c r="AK54" s="626"/>
      <c r="AL54" s="626"/>
      <c r="AM54" s="626"/>
      <c r="AN54" s="626"/>
      <c r="AO54" s="626"/>
      <c r="AP54" s="626"/>
      <c r="AQ54" s="626"/>
      <c r="AR54" s="626"/>
      <c r="AS54" s="626"/>
    </row>
    <row r="55" spans="1:45" s="6" customFormat="1" ht="16.5" customHeight="1" thickBot="1">
      <c r="A55" s="71"/>
      <c r="B55" s="72" t="s">
        <v>48</v>
      </c>
      <c r="C55" s="194"/>
      <c r="D55" s="194"/>
      <c r="E55" s="195"/>
      <c r="F55" s="522"/>
      <c r="G55" s="317">
        <v>2</v>
      </c>
      <c r="H55" s="328">
        <f t="shared" si="3"/>
        <v>60</v>
      </c>
      <c r="I55" s="196"/>
      <c r="J55" s="197"/>
      <c r="K55" s="198"/>
      <c r="L55" s="198"/>
      <c r="M55" s="393"/>
      <c r="N55" s="199"/>
      <c r="O55" s="299"/>
      <c r="P55" s="199"/>
      <c r="Q55" s="293"/>
      <c r="R55" s="124"/>
      <c r="S55" s="264"/>
      <c r="T55" s="148"/>
      <c r="U55" s="264"/>
      <c r="V55" s="148"/>
      <c r="W55" s="264"/>
      <c r="X55" s="148"/>
      <c r="Y55" s="264"/>
      <c r="Z55" s="148"/>
      <c r="AA55" s="812"/>
      <c r="AC55" s="637"/>
      <c r="AD55" s="637"/>
      <c r="AE55" s="637"/>
      <c r="AF55" s="637"/>
      <c r="AG55" s="630"/>
      <c r="AH55" s="630"/>
      <c r="AI55" s="630"/>
      <c r="AJ55" s="626"/>
      <c r="AK55" s="626"/>
      <c r="AL55" s="626"/>
      <c r="AM55" s="626"/>
      <c r="AN55" s="626"/>
      <c r="AO55" s="626"/>
      <c r="AP55" s="626"/>
      <c r="AQ55" s="626"/>
      <c r="AR55" s="626"/>
      <c r="AS55" s="626"/>
    </row>
    <row r="56" spans="1:45" s="6" customFormat="1" ht="26.25" customHeight="1" thickBot="1">
      <c r="A56" s="91" t="s">
        <v>144</v>
      </c>
      <c r="B56" s="98" t="s">
        <v>65</v>
      </c>
      <c r="C56" s="200"/>
      <c r="D56" s="200"/>
      <c r="E56" s="201"/>
      <c r="F56" s="827"/>
      <c r="G56" s="318">
        <f>G57+G58</f>
        <v>5</v>
      </c>
      <c r="H56" s="516">
        <f t="shared" si="3"/>
        <v>150</v>
      </c>
      <c r="I56" s="79">
        <f>SUM(J56:L56)</f>
        <v>28</v>
      </c>
      <c r="J56" s="202">
        <v>16</v>
      </c>
      <c r="K56" s="203">
        <v>12</v>
      </c>
      <c r="L56" s="203"/>
      <c r="M56" s="385">
        <f>H56-I56</f>
        <v>122</v>
      </c>
      <c r="N56" s="131"/>
      <c r="O56" s="270"/>
      <c r="P56" s="100"/>
      <c r="Q56" s="600"/>
      <c r="R56" s="129"/>
      <c r="S56" s="262"/>
      <c r="T56" s="134"/>
      <c r="U56" s="262"/>
      <c r="V56" s="134"/>
      <c r="W56" s="262"/>
      <c r="X56" s="134"/>
      <c r="Y56" s="262"/>
      <c r="Z56" s="135"/>
      <c r="AA56" s="814">
        <v>1</v>
      </c>
      <c r="AC56" s="631"/>
      <c r="AD56" s="631"/>
      <c r="AE56" s="631"/>
      <c r="AF56" s="638"/>
      <c r="AG56" s="630"/>
      <c r="AH56" s="630"/>
      <c r="AI56" s="630"/>
      <c r="AJ56" s="626"/>
      <c r="AK56" s="626"/>
      <c r="AL56" s="626"/>
      <c r="AM56" s="626"/>
      <c r="AN56" s="626"/>
      <c r="AO56" s="626"/>
      <c r="AP56" s="626"/>
      <c r="AQ56" s="626"/>
      <c r="AR56" s="626"/>
      <c r="AS56" s="626"/>
    </row>
    <row r="57" spans="1:45" s="6" customFormat="1" ht="26.25" customHeight="1" thickBot="1">
      <c r="A57" s="75"/>
      <c r="B57" s="829" t="s">
        <v>65</v>
      </c>
      <c r="C57" s="830"/>
      <c r="D57" s="937">
        <v>1</v>
      </c>
      <c r="E57" s="831"/>
      <c r="F57" s="834"/>
      <c r="G57" s="835">
        <v>2.5</v>
      </c>
      <c r="H57" s="836">
        <f t="shared" si="3"/>
        <v>75</v>
      </c>
      <c r="I57" s="837">
        <v>14</v>
      </c>
      <c r="J57" s="838" t="s">
        <v>276</v>
      </c>
      <c r="K57" s="838" t="s">
        <v>284</v>
      </c>
      <c r="L57" s="839"/>
      <c r="M57" s="840">
        <f>H57-I57</f>
        <v>61</v>
      </c>
      <c r="N57" s="841">
        <v>8</v>
      </c>
      <c r="O57" s="842">
        <v>6</v>
      </c>
      <c r="P57" s="843"/>
      <c r="Q57" s="844"/>
      <c r="R57" s="129"/>
      <c r="S57" s="262"/>
      <c r="T57" s="134"/>
      <c r="U57" s="262"/>
      <c r="V57" s="134"/>
      <c r="W57" s="262"/>
      <c r="X57" s="134"/>
      <c r="Y57" s="262"/>
      <c r="Z57" s="135"/>
      <c r="AA57" s="815"/>
      <c r="AC57" s="631"/>
      <c r="AD57" s="631"/>
      <c r="AE57" s="631"/>
      <c r="AF57" s="638"/>
      <c r="AG57" s="630"/>
      <c r="AH57" s="630"/>
      <c r="AI57" s="630"/>
      <c r="AJ57" s="626"/>
      <c r="AK57" s="626"/>
      <c r="AL57" s="626"/>
      <c r="AM57" s="626"/>
      <c r="AN57" s="626"/>
      <c r="AO57" s="626"/>
      <c r="AP57" s="626"/>
      <c r="AQ57" s="626"/>
      <c r="AR57" s="626"/>
      <c r="AS57" s="626"/>
    </row>
    <row r="58" spans="1:45" s="6" customFormat="1" ht="26.25" customHeight="1" thickBot="1">
      <c r="A58" s="75"/>
      <c r="B58" s="829" t="s">
        <v>65</v>
      </c>
      <c r="C58" s="938">
        <v>2</v>
      </c>
      <c r="D58" s="832"/>
      <c r="E58" s="833"/>
      <c r="F58" s="834"/>
      <c r="G58" s="845">
        <v>2.5</v>
      </c>
      <c r="H58" s="846">
        <f t="shared" si="3"/>
        <v>75</v>
      </c>
      <c r="I58" s="847">
        <v>14</v>
      </c>
      <c r="J58" s="848" t="s">
        <v>276</v>
      </c>
      <c r="K58" s="848" t="s">
        <v>284</v>
      </c>
      <c r="L58" s="849"/>
      <c r="M58" s="850">
        <f>H58-I58</f>
        <v>61</v>
      </c>
      <c r="N58" s="851"/>
      <c r="O58" s="848"/>
      <c r="P58" s="852">
        <v>8</v>
      </c>
      <c r="Q58" s="844">
        <v>6</v>
      </c>
      <c r="R58" s="129"/>
      <c r="S58" s="262"/>
      <c r="T58" s="134"/>
      <c r="U58" s="262"/>
      <c r="V58" s="134"/>
      <c r="W58" s="262"/>
      <c r="X58" s="134"/>
      <c r="Y58" s="262"/>
      <c r="Z58" s="135"/>
      <c r="AA58" s="815"/>
      <c r="AC58" s="631"/>
      <c r="AD58" s="631"/>
      <c r="AE58" s="631"/>
      <c r="AF58" s="638"/>
      <c r="AG58" s="630"/>
      <c r="AH58" s="630"/>
      <c r="AI58" s="630"/>
      <c r="AJ58" s="626"/>
      <c r="AK58" s="626"/>
      <c r="AL58" s="626"/>
      <c r="AM58" s="626"/>
      <c r="AN58" s="626"/>
      <c r="AO58" s="626"/>
      <c r="AP58" s="626"/>
      <c r="AQ58" s="626"/>
      <c r="AR58" s="626"/>
      <c r="AS58" s="626"/>
    </row>
    <row r="59" spans="1:45" s="6" customFormat="1" ht="33" customHeight="1" thickBot="1">
      <c r="A59" s="75" t="s">
        <v>145</v>
      </c>
      <c r="B59" s="535" t="s">
        <v>264</v>
      </c>
      <c r="C59" s="536"/>
      <c r="D59" s="687">
        <v>3</v>
      </c>
      <c r="E59" s="537"/>
      <c r="F59" s="828"/>
      <c r="G59" s="904">
        <v>2.5</v>
      </c>
      <c r="H59" s="539">
        <f>G59*30</f>
        <v>75</v>
      </c>
      <c r="I59" s="128">
        <f>SUM(J59:L59)</f>
        <v>6</v>
      </c>
      <c r="J59" s="128">
        <v>4</v>
      </c>
      <c r="K59" s="126"/>
      <c r="L59" s="126">
        <v>2</v>
      </c>
      <c r="M59" s="383">
        <f>H59-I59</f>
        <v>69</v>
      </c>
      <c r="N59" s="183"/>
      <c r="O59" s="275"/>
      <c r="P59" s="184"/>
      <c r="Q59" s="599"/>
      <c r="R59" s="683">
        <v>4</v>
      </c>
      <c r="S59" s="270">
        <v>2</v>
      </c>
      <c r="T59" s="134"/>
      <c r="U59" s="262"/>
      <c r="V59" s="134"/>
      <c r="W59" s="262"/>
      <c r="X59" s="134"/>
      <c r="Y59" s="262"/>
      <c r="Z59" s="135"/>
      <c r="AA59" s="812">
        <v>2</v>
      </c>
      <c r="AC59" s="630"/>
      <c r="AD59" s="639"/>
      <c r="AE59" s="639"/>
      <c r="AF59" s="639"/>
      <c r="AG59" s="639"/>
      <c r="AH59" s="639"/>
      <c r="AI59" s="625"/>
      <c r="AJ59" s="626"/>
      <c r="AK59" s="626"/>
      <c r="AL59" s="626"/>
      <c r="AM59" s="626"/>
      <c r="AN59" s="626"/>
      <c r="AO59" s="626"/>
      <c r="AP59" s="626"/>
      <c r="AQ59" s="626"/>
      <c r="AR59" s="626"/>
      <c r="AS59" s="626"/>
    </row>
    <row r="60" spans="1:34" ht="19.5" thickBot="1">
      <c r="A60" s="1755" t="s">
        <v>66</v>
      </c>
      <c r="B60" s="1756"/>
      <c r="C60" s="339"/>
      <c r="D60" s="340"/>
      <c r="E60" s="341"/>
      <c r="F60" s="342"/>
      <c r="G60" s="343">
        <f>SUM(G61:G62)</f>
        <v>56.5</v>
      </c>
      <c r="H60" s="235">
        <f>SUM(H61:H62)</f>
        <v>1725</v>
      </c>
      <c r="I60" s="235"/>
      <c r="J60" s="235"/>
      <c r="K60" s="235"/>
      <c r="L60" s="235"/>
      <c r="M60" s="394"/>
      <c r="N60" s="183"/>
      <c r="O60" s="275"/>
      <c r="P60" s="184"/>
      <c r="Q60" s="599"/>
      <c r="R60" s="183"/>
      <c r="S60" s="275"/>
      <c r="T60" s="183"/>
      <c r="U60" s="275"/>
      <c r="V60" s="183"/>
      <c r="W60" s="275"/>
      <c r="X60" s="183"/>
      <c r="Y60" s="275"/>
      <c r="Z60" s="205"/>
      <c r="AA60" s="810"/>
      <c r="AF60" s="4"/>
      <c r="AG60" s="4"/>
      <c r="AH60" s="4"/>
    </row>
    <row r="61" spans="1:34" ht="19.5" thickBot="1">
      <c r="A61" s="1755" t="s">
        <v>54</v>
      </c>
      <c r="B61" s="1756"/>
      <c r="C61" s="77"/>
      <c r="D61" s="77"/>
      <c r="E61" s="240"/>
      <c r="F61" s="77"/>
      <c r="G61" s="243">
        <f>SUMIF($B$24:$B$59,"=*на базі ВНЗ 1 рівня*",G24:G59)</f>
        <v>20.5</v>
      </c>
      <c r="H61" s="77">
        <f>SUMIF($B$24:$B$59,"=на базі ВНЗ 1 рівня",H24:H59)</f>
        <v>495</v>
      </c>
      <c r="I61" s="183"/>
      <c r="J61" s="183"/>
      <c r="K61" s="183"/>
      <c r="L61" s="183"/>
      <c r="M61" s="395"/>
      <c r="N61" s="183"/>
      <c r="O61" s="275"/>
      <c r="P61" s="184"/>
      <c r="Q61" s="599"/>
      <c r="R61" s="183"/>
      <c r="S61" s="275"/>
      <c r="T61" s="183"/>
      <c r="U61" s="275"/>
      <c r="V61" s="183"/>
      <c r="W61" s="275"/>
      <c r="X61" s="183"/>
      <c r="Y61" s="275"/>
      <c r="Z61" s="205"/>
      <c r="AA61" s="810"/>
      <c r="AF61" s="4"/>
      <c r="AG61" s="4"/>
      <c r="AH61" s="4"/>
    </row>
    <row r="62" spans="1:50" s="32" customFormat="1" ht="31.5" customHeight="1" thickBot="1">
      <c r="A62" s="1750" t="s">
        <v>55</v>
      </c>
      <c r="B62" s="1751"/>
      <c r="C62" s="374"/>
      <c r="D62" s="374"/>
      <c r="E62" s="540"/>
      <c r="F62" s="374"/>
      <c r="G62" s="942">
        <f>SUMIF($B$24:$B$59,"=*ДДМА*",G24:G59)-G58-G57</f>
        <v>36</v>
      </c>
      <c r="H62" s="374">
        <f aca="true" t="shared" si="4" ref="H62:Z62">SUMIF($B$24:$B$59,"=* ДДМА*",H24:H59)</f>
        <v>1230</v>
      </c>
      <c r="I62" s="374">
        <f t="shared" si="4"/>
        <v>144</v>
      </c>
      <c r="J62" s="374">
        <f t="shared" si="4"/>
        <v>34</v>
      </c>
      <c r="K62" s="374">
        <f t="shared" si="4"/>
        <v>14</v>
      </c>
      <c r="L62" s="374">
        <f t="shared" si="4"/>
        <v>16</v>
      </c>
      <c r="M62" s="374">
        <f t="shared" si="4"/>
        <v>1086</v>
      </c>
      <c r="N62" s="374">
        <f t="shared" si="4"/>
        <v>20</v>
      </c>
      <c r="O62" s="374">
        <f t="shared" si="4"/>
        <v>10</v>
      </c>
      <c r="P62" s="374">
        <f t="shared" si="4"/>
        <v>34</v>
      </c>
      <c r="Q62" s="374">
        <f t="shared" si="4"/>
        <v>14</v>
      </c>
      <c r="R62" s="374">
        <f t="shared" si="4"/>
        <v>16</v>
      </c>
      <c r="S62" s="374">
        <f t="shared" si="4"/>
        <v>2</v>
      </c>
      <c r="T62" s="374">
        <f t="shared" si="4"/>
        <v>8</v>
      </c>
      <c r="U62" s="374">
        <f t="shared" si="4"/>
        <v>0</v>
      </c>
      <c r="V62" s="374">
        <f t="shared" si="4"/>
        <v>8</v>
      </c>
      <c r="W62" s="374">
        <f t="shared" si="4"/>
        <v>0</v>
      </c>
      <c r="X62" s="374">
        <f t="shared" si="4"/>
        <v>4</v>
      </c>
      <c r="Y62" s="374">
        <f t="shared" si="4"/>
        <v>0</v>
      </c>
      <c r="Z62" s="374">
        <f t="shared" si="4"/>
        <v>0</v>
      </c>
      <c r="AA62" s="808"/>
      <c r="AB62" s="8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8"/>
      <c r="AU62" s="8"/>
      <c r="AV62" s="8"/>
      <c r="AW62" s="8"/>
      <c r="AX62" s="8"/>
    </row>
    <row r="63" spans="1:50" s="29" customFormat="1" ht="26.25" customHeight="1" thickBot="1">
      <c r="A63" s="1763" t="s">
        <v>67</v>
      </c>
      <c r="B63" s="1764"/>
      <c r="C63" s="1764"/>
      <c r="D63" s="1764"/>
      <c r="E63" s="1764"/>
      <c r="F63" s="1764"/>
      <c r="G63" s="1764"/>
      <c r="H63" s="1764"/>
      <c r="I63" s="1764"/>
      <c r="J63" s="1764"/>
      <c r="K63" s="1764"/>
      <c r="L63" s="1764"/>
      <c r="M63" s="1764"/>
      <c r="N63" s="1764"/>
      <c r="O63" s="1764"/>
      <c r="P63" s="1764"/>
      <c r="Q63" s="1764"/>
      <c r="R63" s="1764"/>
      <c r="S63" s="1764"/>
      <c r="T63" s="1764"/>
      <c r="U63" s="1764"/>
      <c r="V63" s="1764"/>
      <c r="W63" s="1764"/>
      <c r="X63" s="1764"/>
      <c r="Y63" s="1764"/>
      <c r="Z63" s="1765"/>
      <c r="AA63" s="816"/>
      <c r="AB63" s="30"/>
      <c r="AC63" s="30"/>
      <c r="AD63" s="30"/>
      <c r="AE63" s="640"/>
      <c r="AF63" s="640"/>
      <c r="AG63" s="640"/>
      <c r="AH63" s="640"/>
      <c r="AI63" s="640"/>
      <c r="AJ63" s="640"/>
      <c r="AK63" s="640"/>
      <c r="AL63" s="640"/>
      <c r="AM63" s="640"/>
      <c r="AN63" s="640"/>
      <c r="AO63" s="640"/>
      <c r="AP63" s="640"/>
      <c r="AQ63" s="640"/>
      <c r="AR63" s="640"/>
      <c r="AS63" s="640"/>
      <c r="AT63" s="640"/>
      <c r="AU63" s="640"/>
      <c r="AV63" s="640"/>
      <c r="AW63" s="640"/>
      <c r="AX63" s="640"/>
    </row>
    <row r="64" spans="1:50" s="29" customFormat="1" ht="19.5" customHeight="1" thickBot="1">
      <c r="A64" s="1763" t="s">
        <v>68</v>
      </c>
      <c r="B64" s="1764"/>
      <c r="C64" s="1764"/>
      <c r="D64" s="1764"/>
      <c r="E64" s="1764"/>
      <c r="F64" s="1764"/>
      <c r="G64" s="1764"/>
      <c r="H64" s="1764"/>
      <c r="I64" s="1764"/>
      <c r="J64" s="1764"/>
      <c r="K64" s="1764"/>
      <c r="L64" s="1764"/>
      <c r="M64" s="1764"/>
      <c r="N64" s="1764"/>
      <c r="O64" s="1764"/>
      <c r="P64" s="1764"/>
      <c r="Q64" s="1764"/>
      <c r="R64" s="1764"/>
      <c r="S64" s="1764"/>
      <c r="T64" s="1764"/>
      <c r="U64" s="1764"/>
      <c r="V64" s="1764"/>
      <c r="W64" s="1764"/>
      <c r="X64" s="1764"/>
      <c r="Y64" s="1764"/>
      <c r="Z64" s="1765"/>
      <c r="AA64" s="816"/>
      <c r="AB64" s="30"/>
      <c r="AC64" s="30"/>
      <c r="AD64" s="30"/>
      <c r="AE64" s="640"/>
      <c r="AF64" s="640"/>
      <c r="AG64" s="640"/>
      <c r="AH64" s="640"/>
      <c r="AI64" s="640"/>
      <c r="AJ64" s="640"/>
      <c r="AK64" s="640"/>
      <c r="AL64" s="640"/>
      <c r="AM64" s="640"/>
      <c r="AN64" s="640"/>
      <c r="AO64" s="640"/>
      <c r="AP64" s="640"/>
      <c r="AQ64" s="640"/>
      <c r="AR64" s="640"/>
      <c r="AS64" s="640"/>
      <c r="AT64" s="640"/>
      <c r="AU64" s="640"/>
      <c r="AV64" s="640"/>
      <c r="AW64" s="640"/>
      <c r="AX64" s="640"/>
    </row>
    <row r="65" spans="1:45" s="6" customFormat="1" ht="36.75" customHeight="1">
      <c r="A65" s="91" t="s">
        <v>146</v>
      </c>
      <c r="B65" s="208" t="s">
        <v>107</v>
      </c>
      <c r="C65" s="66"/>
      <c r="D65" s="67"/>
      <c r="E65" s="209"/>
      <c r="F65" s="213"/>
      <c r="G65" s="873">
        <v>4</v>
      </c>
      <c r="H65" s="68">
        <f>G65*30</f>
        <v>120</v>
      </c>
      <c r="I65" s="66"/>
      <c r="J65" s="66"/>
      <c r="K65" s="66"/>
      <c r="L65" s="66"/>
      <c r="M65" s="386"/>
      <c r="N65" s="91"/>
      <c r="O65" s="277"/>
      <c r="P65" s="115"/>
      <c r="Q65" s="277"/>
      <c r="R65" s="117"/>
      <c r="S65" s="263"/>
      <c r="T65" s="117"/>
      <c r="U65" s="263"/>
      <c r="V65" s="117"/>
      <c r="W65" s="263"/>
      <c r="X65" s="117"/>
      <c r="Y65" s="263"/>
      <c r="Z65" s="117"/>
      <c r="AA65" s="812"/>
      <c r="AC65" s="619"/>
      <c r="AD65" s="625"/>
      <c r="AE65" s="625"/>
      <c r="AF65" s="625"/>
      <c r="AG65" s="625"/>
      <c r="AH65" s="625"/>
      <c r="AI65" s="626"/>
      <c r="AJ65" s="626"/>
      <c r="AK65" s="626"/>
      <c r="AL65" s="626"/>
      <c r="AM65" s="626"/>
      <c r="AN65" s="626"/>
      <c r="AO65" s="626"/>
      <c r="AP65" s="626"/>
      <c r="AQ65" s="626"/>
      <c r="AR65" s="626"/>
      <c r="AS65" s="626"/>
    </row>
    <row r="66" spans="1:45" s="6" customFormat="1" ht="19.5" customHeight="1" thickBot="1">
      <c r="A66" s="73"/>
      <c r="B66" s="72" t="s">
        <v>48</v>
      </c>
      <c r="C66" s="140"/>
      <c r="D66" s="210"/>
      <c r="E66" s="211"/>
      <c r="F66" s="346"/>
      <c r="G66" s="906">
        <v>1</v>
      </c>
      <c r="H66" s="344">
        <f aca="true" t="shared" si="5" ref="H66:H82">G66*30</f>
        <v>30</v>
      </c>
      <c r="I66" s="140"/>
      <c r="J66" s="140"/>
      <c r="K66" s="140"/>
      <c r="L66" s="140"/>
      <c r="M66" s="389"/>
      <c r="N66" s="146"/>
      <c r="O66" s="278"/>
      <c r="P66" s="147"/>
      <c r="Q66" s="278"/>
      <c r="R66" s="148"/>
      <c r="S66" s="264"/>
      <c r="T66" s="148"/>
      <c r="U66" s="264"/>
      <c r="V66" s="148"/>
      <c r="W66" s="264"/>
      <c r="X66" s="148"/>
      <c r="Y66" s="264"/>
      <c r="Z66" s="148"/>
      <c r="AA66" s="812"/>
      <c r="AC66" s="619"/>
      <c r="AD66" s="625"/>
      <c r="AE66" s="625"/>
      <c r="AF66" s="625"/>
      <c r="AG66" s="625"/>
      <c r="AH66" s="625"/>
      <c r="AI66" s="626"/>
      <c r="AJ66" s="626"/>
      <c r="AK66" s="626"/>
      <c r="AL66" s="626"/>
      <c r="AM66" s="626"/>
      <c r="AN66" s="626"/>
      <c r="AO66" s="626"/>
      <c r="AP66" s="626"/>
      <c r="AQ66" s="626"/>
      <c r="AR66" s="626"/>
      <c r="AS66" s="626"/>
    </row>
    <row r="67" spans="1:45" s="6" customFormat="1" ht="27" customHeight="1" thickBot="1">
      <c r="A67" s="70" t="s">
        <v>147</v>
      </c>
      <c r="B67" s="98" t="s">
        <v>58</v>
      </c>
      <c r="C67" s="77">
        <v>4</v>
      </c>
      <c r="D67" s="132"/>
      <c r="E67" s="212"/>
      <c r="F67" s="220"/>
      <c r="G67" s="874">
        <v>3</v>
      </c>
      <c r="H67" s="343">
        <f t="shared" si="5"/>
        <v>90</v>
      </c>
      <c r="I67" s="128">
        <v>6</v>
      </c>
      <c r="J67" s="128" t="s">
        <v>279</v>
      </c>
      <c r="K67" s="126" t="s">
        <v>280</v>
      </c>
      <c r="L67" s="77"/>
      <c r="M67" s="383">
        <f>H67-I67</f>
        <v>84</v>
      </c>
      <c r="N67" s="81"/>
      <c r="O67" s="279"/>
      <c r="P67" s="130"/>
      <c r="Q67" s="279"/>
      <c r="R67" s="134"/>
      <c r="S67" s="262"/>
      <c r="T67" s="683">
        <v>4</v>
      </c>
      <c r="U67" s="270">
        <v>2</v>
      </c>
      <c r="V67" s="134"/>
      <c r="W67" s="262"/>
      <c r="X67" s="134"/>
      <c r="Y67" s="654"/>
      <c r="Z67" s="135"/>
      <c r="AA67" s="812">
        <v>2</v>
      </c>
      <c r="AC67" s="619"/>
      <c r="AD67" s="625"/>
      <c r="AE67" s="625"/>
      <c r="AF67" s="625"/>
      <c r="AG67" s="625"/>
      <c r="AH67" s="625"/>
      <c r="AI67" s="626"/>
      <c r="AJ67" s="625"/>
      <c r="AK67" s="626"/>
      <c r="AL67" s="626"/>
      <c r="AM67" s="552"/>
      <c r="AN67" s="552"/>
      <c r="AO67" s="626"/>
      <c r="AP67" s="626"/>
      <c r="AQ67" s="626"/>
      <c r="AR67" s="626"/>
      <c r="AS67" s="626"/>
    </row>
    <row r="68" spans="1:45" s="918" customFormat="1" ht="30.75" customHeight="1" thickBot="1">
      <c r="A68" s="907" t="s">
        <v>148</v>
      </c>
      <c r="B68" s="895" t="s">
        <v>206</v>
      </c>
      <c r="C68" s="901">
        <v>1</v>
      </c>
      <c r="D68" s="902"/>
      <c r="E68" s="908"/>
      <c r="F68" s="896"/>
      <c r="G68" s="909">
        <v>5</v>
      </c>
      <c r="H68" s="910">
        <f>G68*30</f>
        <v>150</v>
      </c>
      <c r="I68" s="911">
        <v>8</v>
      </c>
      <c r="J68" s="911" t="s">
        <v>277</v>
      </c>
      <c r="K68" s="901" t="s">
        <v>278</v>
      </c>
      <c r="L68" s="901"/>
      <c r="M68" s="912">
        <f>H68-I68</f>
        <v>142</v>
      </c>
      <c r="N68" s="913">
        <v>8</v>
      </c>
      <c r="O68" s="913">
        <v>0</v>
      </c>
      <c r="P68" s="914"/>
      <c r="Q68" s="914"/>
      <c r="R68" s="915"/>
      <c r="S68" s="915"/>
      <c r="T68" s="915"/>
      <c r="U68" s="915"/>
      <c r="V68" s="915"/>
      <c r="W68" s="915"/>
      <c r="X68" s="915"/>
      <c r="Y68" s="915"/>
      <c r="Z68" s="916"/>
      <c r="AA68" s="917">
        <v>1</v>
      </c>
      <c r="AC68" s="919"/>
      <c r="AD68" s="920"/>
      <c r="AE68" s="920"/>
      <c r="AF68" s="920"/>
      <c r="AG68" s="920"/>
      <c r="AH68" s="920"/>
      <c r="AI68" s="921"/>
      <c r="AJ68" s="921"/>
      <c r="AK68" s="921"/>
      <c r="AL68" s="921"/>
      <c r="AM68" s="921"/>
      <c r="AN68" s="921"/>
      <c r="AO68" s="921"/>
      <c r="AP68" s="921"/>
      <c r="AQ68" s="921"/>
      <c r="AR68" s="921"/>
      <c r="AS68" s="921"/>
    </row>
    <row r="69" spans="1:45" s="6" customFormat="1" ht="30" customHeight="1">
      <c r="A69" s="70" t="s">
        <v>149</v>
      </c>
      <c r="B69" s="109" t="s">
        <v>81</v>
      </c>
      <c r="C69" s="110"/>
      <c r="D69" s="111"/>
      <c r="E69" s="112"/>
      <c r="F69" s="335"/>
      <c r="G69" s="873">
        <v>4</v>
      </c>
      <c r="H69" s="68">
        <f t="shared" si="5"/>
        <v>120</v>
      </c>
      <c r="I69" s="114"/>
      <c r="J69" s="114"/>
      <c r="K69" s="110"/>
      <c r="L69" s="110"/>
      <c r="M69" s="386"/>
      <c r="N69" s="91"/>
      <c r="O69" s="277"/>
      <c r="P69" s="115"/>
      <c r="Q69" s="277"/>
      <c r="R69" s="117"/>
      <c r="S69" s="277"/>
      <c r="T69" s="117"/>
      <c r="U69" s="263"/>
      <c r="V69" s="117"/>
      <c r="W69" s="263"/>
      <c r="X69" s="117"/>
      <c r="Y69" s="263"/>
      <c r="Z69" s="117"/>
      <c r="AA69" s="812"/>
      <c r="AC69" s="619"/>
      <c r="AD69" s="625"/>
      <c r="AE69" s="625"/>
      <c r="AF69" s="625"/>
      <c r="AG69" s="625"/>
      <c r="AH69" s="625"/>
      <c r="AI69" s="626"/>
      <c r="AJ69" s="626"/>
      <c r="AK69" s="625"/>
      <c r="AL69" s="625"/>
      <c r="AM69" s="626"/>
      <c r="AN69" s="626"/>
      <c r="AO69" s="626"/>
      <c r="AP69" s="626"/>
      <c r="AQ69" s="626"/>
      <c r="AR69" s="626"/>
      <c r="AS69" s="626"/>
    </row>
    <row r="70" spans="1:45" s="6" customFormat="1" ht="21.75" customHeight="1" thickBot="1">
      <c r="A70" s="108"/>
      <c r="B70" s="72" t="s">
        <v>48</v>
      </c>
      <c r="C70" s="139"/>
      <c r="D70" s="137"/>
      <c r="E70" s="190"/>
      <c r="F70" s="334"/>
      <c r="G70" s="922">
        <v>2.5</v>
      </c>
      <c r="H70" s="344">
        <f t="shared" si="5"/>
        <v>75</v>
      </c>
      <c r="I70" s="138"/>
      <c r="J70" s="138"/>
      <c r="K70" s="139"/>
      <c r="L70" s="139"/>
      <c r="M70" s="388"/>
      <c r="N70" s="146"/>
      <c r="O70" s="278"/>
      <c r="P70" s="147"/>
      <c r="Q70" s="278"/>
      <c r="R70" s="148"/>
      <c r="S70" s="278"/>
      <c r="T70" s="148"/>
      <c r="U70" s="264"/>
      <c r="V70" s="148"/>
      <c r="W70" s="264"/>
      <c r="X70" s="148"/>
      <c r="Y70" s="264"/>
      <c r="Z70" s="148"/>
      <c r="AA70" s="812"/>
      <c r="AC70" s="619"/>
      <c r="AD70" s="625"/>
      <c r="AE70" s="625"/>
      <c r="AF70" s="625"/>
      <c r="AG70" s="625"/>
      <c r="AH70" s="625"/>
      <c r="AI70" s="626"/>
      <c r="AJ70" s="626"/>
      <c r="AK70" s="625"/>
      <c r="AL70" s="625"/>
      <c r="AM70" s="626"/>
      <c r="AN70" s="626"/>
      <c r="AO70" s="626"/>
      <c r="AP70" s="626"/>
      <c r="AQ70" s="626"/>
      <c r="AR70" s="626"/>
      <c r="AS70" s="626"/>
    </row>
    <row r="71" spans="1:45" s="6" customFormat="1" ht="25.5" customHeight="1" thickBot="1">
      <c r="A71" s="70" t="s">
        <v>150</v>
      </c>
      <c r="B71" s="98" t="s">
        <v>58</v>
      </c>
      <c r="C71" s="126"/>
      <c r="D71" s="126">
        <v>2</v>
      </c>
      <c r="E71" s="152"/>
      <c r="F71" s="151"/>
      <c r="G71" s="874">
        <v>2</v>
      </c>
      <c r="H71" s="343">
        <f>G71*30</f>
        <v>60</v>
      </c>
      <c r="I71" s="128">
        <f>SUM(J71:L71)</f>
        <v>4</v>
      </c>
      <c r="J71" s="128">
        <v>4</v>
      </c>
      <c r="K71" s="126"/>
      <c r="L71" s="126"/>
      <c r="M71" s="383">
        <f>H71-I71</f>
        <v>56</v>
      </c>
      <c r="N71" s="81"/>
      <c r="O71" s="279"/>
      <c r="P71" s="131">
        <v>4</v>
      </c>
      <c r="Q71" s="279" t="s">
        <v>235</v>
      </c>
      <c r="R71" s="134"/>
      <c r="S71" s="279"/>
      <c r="T71" s="134"/>
      <c r="U71" s="262"/>
      <c r="V71" s="134"/>
      <c r="W71" s="262"/>
      <c r="X71" s="134"/>
      <c r="Y71" s="654"/>
      <c r="Z71" s="135"/>
      <c r="AA71" s="812">
        <v>1</v>
      </c>
      <c r="AC71" s="619"/>
      <c r="AD71" s="625"/>
      <c r="AE71" s="625"/>
      <c r="AF71" s="552"/>
      <c r="AG71" s="625"/>
      <c r="AH71" s="625"/>
      <c r="AI71" s="626"/>
      <c r="AJ71" s="626"/>
      <c r="AK71" s="625"/>
      <c r="AL71" s="625"/>
      <c r="AM71" s="626"/>
      <c r="AN71" s="626"/>
      <c r="AO71" s="626"/>
      <c r="AP71" s="626"/>
      <c r="AQ71" s="626"/>
      <c r="AR71" s="626"/>
      <c r="AS71" s="626"/>
    </row>
    <row r="72" spans="1:50" s="12" customFormat="1" ht="38.25" customHeight="1" thickBot="1">
      <c r="A72" s="542" t="s">
        <v>151</v>
      </c>
      <c r="B72" s="545" t="s">
        <v>207</v>
      </c>
      <c r="C72" s="77"/>
      <c r="D72" s="132">
        <v>4</v>
      </c>
      <c r="E72" s="212"/>
      <c r="F72" s="220"/>
      <c r="G72" s="875">
        <v>3</v>
      </c>
      <c r="H72" s="343">
        <f t="shared" si="5"/>
        <v>90</v>
      </c>
      <c r="I72" s="128">
        <v>8</v>
      </c>
      <c r="J72" s="128" t="s">
        <v>277</v>
      </c>
      <c r="K72" s="126" t="s">
        <v>278</v>
      </c>
      <c r="L72" s="77"/>
      <c r="M72" s="383">
        <f>H72-I72</f>
        <v>82</v>
      </c>
      <c r="N72" s="81"/>
      <c r="O72" s="279"/>
      <c r="P72" s="130"/>
      <c r="Q72" s="279"/>
      <c r="R72" s="134"/>
      <c r="S72" s="262"/>
      <c r="T72" s="131">
        <v>8</v>
      </c>
      <c r="U72" s="270">
        <v>0</v>
      </c>
      <c r="V72" s="134"/>
      <c r="W72" s="262"/>
      <c r="X72" s="134"/>
      <c r="Y72" s="262"/>
      <c r="Z72" s="135"/>
      <c r="AA72" s="813">
        <v>2</v>
      </c>
      <c r="AC72" s="619"/>
      <c r="AD72" s="625"/>
      <c r="AE72" s="625"/>
      <c r="AF72" s="625"/>
      <c r="AG72" s="625"/>
      <c r="AH72" s="625"/>
      <c r="AI72" s="626"/>
      <c r="AJ72" s="626"/>
      <c r="AK72" s="626"/>
      <c r="AL72" s="626"/>
      <c r="AM72" s="626"/>
      <c r="AN72" s="626"/>
      <c r="AO72" s="626"/>
      <c r="AP72" s="626"/>
      <c r="AQ72" s="626"/>
      <c r="AR72" s="626"/>
      <c r="AS72" s="626"/>
      <c r="AT72" s="6"/>
      <c r="AU72" s="6"/>
      <c r="AV72" s="6"/>
      <c r="AW72" s="6"/>
      <c r="AX72" s="6"/>
    </row>
    <row r="73" spans="1:45" s="6" customFormat="1" ht="23.25" customHeight="1">
      <c r="A73" s="70" t="s">
        <v>152</v>
      </c>
      <c r="B73" s="109" t="s">
        <v>82</v>
      </c>
      <c r="C73" s="110"/>
      <c r="D73" s="111"/>
      <c r="E73" s="112"/>
      <c r="F73" s="335"/>
      <c r="G73" s="307">
        <v>3</v>
      </c>
      <c r="H73" s="68">
        <f t="shared" si="5"/>
        <v>90</v>
      </c>
      <c r="I73" s="114"/>
      <c r="J73" s="114"/>
      <c r="K73" s="110"/>
      <c r="L73" s="110"/>
      <c r="M73" s="386"/>
      <c r="N73" s="91"/>
      <c r="O73" s="277"/>
      <c r="P73" s="115"/>
      <c r="Q73" s="277"/>
      <c r="R73" s="117"/>
      <c r="S73" s="263"/>
      <c r="T73" s="117"/>
      <c r="U73" s="263"/>
      <c r="V73" s="115"/>
      <c r="W73" s="277"/>
      <c r="X73" s="115"/>
      <c r="Y73" s="277"/>
      <c r="Z73" s="117"/>
      <c r="AA73" s="812"/>
      <c r="AC73" s="619"/>
      <c r="AD73" s="625"/>
      <c r="AE73" s="625"/>
      <c r="AF73" s="625"/>
      <c r="AG73" s="625"/>
      <c r="AH73" s="625"/>
      <c r="AI73" s="626"/>
      <c r="AJ73" s="626"/>
      <c r="AK73" s="626"/>
      <c r="AL73" s="626"/>
      <c r="AM73" s="626"/>
      <c r="AN73" s="626"/>
      <c r="AO73" s="625"/>
      <c r="AP73" s="625"/>
      <c r="AQ73" s="625"/>
      <c r="AR73" s="625"/>
      <c r="AS73" s="626"/>
    </row>
    <row r="74" spans="1:45" s="6" customFormat="1" ht="21" customHeight="1" thickBot="1">
      <c r="A74" s="108"/>
      <c r="B74" s="72" t="s">
        <v>48</v>
      </c>
      <c r="C74" s="143"/>
      <c r="D74" s="142"/>
      <c r="E74" s="144"/>
      <c r="F74" s="334"/>
      <c r="G74" s="308">
        <v>0.5</v>
      </c>
      <c r="H74" s="344">
        <f t="shared" si="5"/>
        <v>15</v>
      </c>
      <c r="I74" s="138"/>
      <c r="J74" s="145"/>
      <c r="K74" s="143"/>
      <c r="L74" s="143"/>
      <c r="M74" s="389"/>
      <c r="N74" s="146"/>
      <c r="O74" s="278"/>
      <c r="P74" s="147"/>
      <c r="Q74" s="278"/>
      <c r="R74" s="148"/>
      <c r="S74" s="264"/>
      <c r="T74" s="148"/>
      <c r="U74" s="264"/>
      <c r="V74" s="147"/>
      <c r="W74" s="278"/>
      <c r="X74" s="147"/>
      <c r="Y74" s="278"/>
      <c r="Z74" s="148"/>
      <c r="AA74" s="812"/>
      <c r="AC74" s="619"/>
      <c r="AD74" s="625"/>
      <c r="AE74" s="625"/>
      <c r="AF74" s="625"/>
      <c r="AG74" s="625"/>
      <c r="AH74" s="625"/>
      <c r="AI74" s="626"/>
      <c r="AJ74" s="626"/>
      <c r="AK74" s="626"/>
      <c r="AL74" s="626"/>
      <c r="AM74" s="626"/>
      <c r="AN74" s="626"/>
      <c r="AO74" s="625"/>
      <c r="AP74" s="625"/>
      <c r="AQ74" s="625"/>
      <c r="AR74" s="625"/>
      <c r="AS74" s="626"/>
    </row>
    <row r="75" spans="1:45" s="6" customFormat="1" ht="24.75" customHeight="1" thickBot="1">
      <c r="A75" s="70" t="s">
        <v>153</v>
      </c>
      <c r="B75" s="98" t="s">
        <v>58</v>
      </c>
      <c r="C75" s="126"/>
      <c r="D75" s="126">
        <v>1</v>
      </c>
      <c r="E75" s="152"/>
      <c r="F75" s="151"/>
      <c r="G75" s="309">
        <v>2.5</v>
      </c>
      <c r="H75" s="343">
        <f t="shared" si="5"/>
        <v>75</v>
      </c>
      <c r="I75" s="128">
        <v>8</v>
      </c>
      <c r="J75" s="128" t="s">
        <v>277</v>
      </c>
      <c r="K75" s="126" t="s">
        <v>278</v>
      </c>
      <c r="L75" s="126"/>
      <c r="M75" s="383">
        <f>H75-I75</f>
        <v>67</v>
      </c>
      <c r="N75" s="683">
        <v>8</v>
      </c>
      <c r="O75" s="270">
        <v>0</v>
      </c>
      <c r="P75" s="130"/>
      <c r="Q75" s="279"/>
      <c r="R75" s="134"/>
      <c r="S75" s="262"/>
      <c r="T75" s="134"/>
      <c r="U75" s="262"/>
      <c r="V75" s="130"/>
      <c r="W75" s="279"/>
      <c r="X75" s="130"/>
      <c r="Y75" s="658"/>
      <c r="Z75" s="135"/>
      <c r="AA75" s="812">
        <v>1</v>
      </c>
      <c r="AC75" s="552"/>
      <c r="AD75" s="625"/>
      <c r="AE75" s="625"/>
      <c r="AF75" s="625"/>
      <c r="AG75" s="625"/>
      <c r="AH75" s="625"/>
      <c r="AI75" s="626"/>
      <c r="AJ75" s="626"/>
      <c r="AK75" s="626"/>
      <c r="AL75" s="626"/>
      <c r="AM75" s="626"/>
      <c r="AN75" s="626"/>
      <c r="AO75" s="625"/>
      <c r="AP75" s="625"/>
      <c r="AQ75" s="625"/>
      <c r="AR75" s="625"/>
      <c r="AS75" s="626"/>
    </row>
    <row r="76" spans="1:45" s="6" customFormat="1" ht="33.75" customHeight="1">
      <c r="A76" s="70" t="s">
        <v>154</v>
      </c>
      <c r="B76" s="109" t="s">
        <v>46</v>
      </c>
      <c r="C76" s="111"/>
      <c r="D76" s="110"/>
      <c r="E76" s="112"/>
      <c r="F76" s="335"/>
      <c r="G76" s="873">
        <v>3</v>
      </c>
      <c r="H76" s="68">
        <f t="shared" si="5"/>
        <v>90</v>
      </c>
      <c r="I76" s="114"/>
      <c r="J76" s="114"/>
      <c r="K76" s="110"/>
      <c r="L76" s="110"/>
      <c r="M76" s="386"/>
      <c r="N76" s="91"/>
      <c r="O76" s="277"/>
      <c r="P76" s="115"/>
      <c r="Q76" s="596"/>
      <c r="R76" s="115"/>
      <c r="S76" s="277"/>
      <c r="T76" s="115"/>
      <c r="U76" s="277"/>
      <c r="V76" s="115"/>
      <c r="W76" s="277"/>
      <c r="X76" s="115"/>
      <c r="Y76" s="277"/>
      <c r="Z76" s="115"/>
      <c r="AA76" s="812"/>
      <c r="AC76" s="619"/>
      <c r="AD76" s="625"/>
      <c r="AE76" s="625"/>
      <c r="AF76" s="625"/>
      <c r="AG76" s="628"/>
      <c r="AH76" s="628"/>
      <c r="AI76" s="625"/>
      <c r="AJ76" s="625"/>
      <c r="AK76" s="625"/>
      <c r="AL76" s="625"/>
      <c r="AM76" s="625"/>
      <c r="AN76" s="625"/>
      <c r="AO76" s="625"/>
      <c r="AP76" s="625"/>
      <c r="AQ76" s="625"/>
      <c r="AR76" s="625"/>
      <c r="AS76" s="625"/>
    </row>
    <row r="77" spans="1:45" s="6" customFormat="1" ht="23.25" customHeight="1" thickBot="1">
      <c r="A77" s="108"/>
      <c r="B77" s="72" t="s">
        <v>48</v>
      </c>
      <c r="C77" s="139"/>
      <c r="D77" s="137"/>
      <c r="E77" s="190"/>
      <c r="F77" s="334"/>
      <c r="G77" s="922">
        <v>0.5</v>
      </c>
      <c r="H77" s="344">
        <f>G77*30</f>
        <v>15</v>
      </c>
      <c r="I77" s="138"/>
      <c r="J77" s="138"/>
      <c r="K77" s="139"/>
      <c r="L77" s="139"/>
      <c r="M77" s="388"/>
      <c r="N77" s="146"/>
      <c r="O77" s="278"/>
      <c r="P77" s="147"/>
      <c r="Q77" s="278"/>
      <c r="R77" s="148"/>
      <c r="S77" s="278"/>
      <c r="T77" s="147"/>
      <c r="U77" s="278"/>
      <c r="V77" s="147"/>
      <c r="W77" s="278"/>
      <c r="X77" s="147"/>
      <c r="Y77" s="278"/>
      <c r="Z77" s="147"/>
      <c r="AA77" s="812"/>
      <c r="AC77" s="619"/>
      <c r="AD77" s="625"/>
      <c r="AE77" s="625"/>
      <c r="AF77" s="625"/>
      <c r="AG77" s="625"/>
      <c r="AH77" s="625"/>
      <c r="AI77" s="626"/>
      <c r="AJ77" s="625"/>
      <c r="AK77" s="625"/>
      <c r="AL77" s="625"/>
      <c r="AM77" s="625"/>
      <c r="AN77" s="625"/>
      <c r="AO77" s="625"/>
      <c r="AP77" s="625"/>
      <c r="AQ77" s="625"/>
      <c r="AR77" s="625"/>
      <c r="AS77" s="625"/>
    </row>
    <row r="78" spans="1:45" s="6" customFormat="1" ht="23.25" customHeight="1" thickBot="1">
      <c r="A78" s="70" t="s">
        <v>155</v>
      </c>
      <c r="B78" s="98" t="s">
        <v>58</v>
      </c>
      <c r="C78" s="149"/>
      <c r="D78" s="126">
        <v>3</v>
      </c>
      <c r="E78" s="152"/>
      <c r="F78" s="151"/>
      <c r="G78" s="874">
        <v>2.5</v>
      </c>
      <c r="H78" s="343">
        <f t="shared" si="5"/>
        <v>75</v>
      </c>
      <c r="I78" s="128">
        <v>8</v>
      </c>
      <c r="J78" s="128" t="s">
        <v>277</v>
      </c>
      <c r="K78" s="126" t="s">
        <v>278</v>
      </c>
      <c r="L78" s="126"/>
      <c r="M78" s="383">
        <f>H78-I78</f>
        <v>67</v>
      </c>
      <c r="N78" s="81"/>
      <c r="O78" s="279"/>
      <c r="P78" s="130"/>
      <c r="Q78" s="303"/>
      <c r="R78" s="683">
        <v>8</v>
      </c>
      <c r="S78" s="270">
        <v>0</v>
      </c>
      <c r="T78" s="130"/>
      <c r="U78" s="279"/>
      <c r="V78" s="130"/>
      <c r="W78" s="279"/>
      <c r="X78" s="130"/>
      <c r="Y78" s="658"/>
      <c r="Z78" s="214"/>
      <c r="AA78" s="812">
        <v>2</v>
      </c>
      <c r="AC78" s="619"/>
      <c r="AD78" s="625"/>
      <c r="AE78" s="625"/>
      <c r="AF78" s="625"/>
      <c r="AG78" s="628"/>
      <c r="AH78" s="628"/>
      <c r="AI78" s="631"/>
      <c r="AJ78" s="631"/>
      <c r="AK78" s="631"/>
      <c r="AL78" s="631"/>
      <c r="AM78" s="625"/>
      <c r="AN78" s="625"/>
      <c r="AO78" s="625"/>
      <c r="AP78" s="625"/>
      <c r="AQ78" s="625"/>
      <c r="AR78" s="625"/>
      <c r="AS78" s="625"/>
    </row>
    <row r="79" spans="1:45" s="6" customFormat="1" ht="30" customHeight="1">
      <c r="A79" s="70" t="s">
        <v>156</v>
      </c>
      <c r="B79" s="215" t="s">
        <v>83</v>
      </c>
      <c r="C79" s="111"/>
      <c r="D79" s="110"/>
      <c r="E79" s="112"/>
      <c r="F79" s="335"/>
      <c r="G79" s="923">
        <v>3</v>
      </c>
      <c r="H79" s="68">
        <f t="shared" si="5"/>
        <v>90</v>
      </c>
      <c r="I79" s="114"/>
      <c r="J79" s="114"/>
      <c r="K79" s="110"/>
      <c r="L79" s="110"/>
      <c r="M79" s="386"/>
      <c r="N79" s="91"/>
      <c r="O79" s="277"/>
      <c r="P79" s="115"/>
      <c r="Q79" s="277"/>
      <c r="R79" s="117"/>
      <c r="S79" s="277"/>
      <c r="T79" s="115"/>
      <c r="U79" s="277"/>
      <c r="V79" s="115"/>
      <c r="W79" s="277"/>
      <c r="X79" s="115"/>
      <c r="Y79" s="277"/>
      <c r="Z79" s="115"/>
      <c r="AA79" s="812"/>
      <c r="AC79" s="619"/>
      <c r="AD79" s="625"/>
      <c r="AE79" s="625"/>
      <c r="AF79" s="625"/>
      <c r="AG79" s="625"/>
      <c r="AH79" s="625"/>
      <c r="AI79" s="626"/>
      <c r="AJ79" s="625"/>
      <c r="AK79" s="625"/>
      <c r="AL79" s="625"/>
      <c r="AM79" s="625"/>
      <c r="AN79" s="625"/>
      <c r="AO79" s="625"/>
      <c r="AP79" s="625"/>
      <c r="AQ79" s="625"/>
      <c r="AR79" s="625"/>
      <c r="AS79" s="625"/>
    </row>
    <row r="80" spans="1:45" s="6" customFormat="1" ht="24.75" customHeight="1" thickBot="1">
      <c r="A80" s="108"/>
      <c r="B80" s="72" t="s">
        <v>48</v>
      </c>
      <c r="C80" s="142"/>
      <c r="D80" s="143"/>
      <c r="E80" s="144"/>
      <c r="F80" s="334"/>
      <c r="G80" s="924">
        <v>1</v>
      </c>
      <c r="H80" s="344">
        <f t="shared" si="5"/>
        <v>30</v>
      </c>
      <c r="I80" s="138"/>
      <c r="J80" s="145"/>
      <c r="K80" s="143"/>
      <c r="L80" s="143"/>
      <c r="M80" s="389"/>
      <c r="N80" s="146"/>
      <c r="O80" s="278"/>
      <c r="P80" s="147"/>
      <c r="Q80" s="278"/>
      <c r="R80" s="148"/>
      <c r="S80" s="278"/>
      <c r="T80" s="147"/>
      <c r="U80" s="278"/>
      <c r="V80" s="147"/>
      <c r="W80" s="278"/>
      <c r="X80" s="147"/>
      <c r="Y80" s="278"/>
      <c r="Z80" s="147"/>
      <c r="AA80" s="812"/>
      <c r="AC80" s="619"/>
      <c r="AD80" s="625"/>
      <c r="AE80" s="625"/>
      <c r="AF80" s="625"/>
      <c r="AG80" s="625"/>
      <c r="AH80" s="625"/>
      <c r="AI80" s="626"/>
      <c r="AJ80" s="625"/>
      <c r="AK80" s="625"/>
      <c r="AL80" s="625"/>
      <c r="AM80" s="625"/>
      <c r="AN80" s="625"/>
      <c r="AO80" s="625"/>
      <c r="AP80" s="625"/>
      <c r="AQ80" s="625"/>
      <c r="AR80" s="625"/>
      <c r="AS80" s="625"/>
    </row>
    <row r="81" spans="1:45" s="6" customFormat="1" ht="23.25" customHeight="1" thickBot="1">
      <c r="A81" s="70" t="s">
        <v>157</v>
      </c>
      <c r="B81" s="98" t="s">
        <v>58</v>
      </c>
      <c r="C81" s="149"/>
      <c r="D81" s="126">
        <v>5</v>
      </c>
      <c r="E81" s="150"/>
      <c r="F81" s="149"/>
      <c r="G81" s="874">
        <v>2</v>
      </c>
      <c r="H81" s="343">
        <f t="shared" si="5"/>
        <v>60</v>
      </c>
      <c r="I81" s="128">
        <v>8</v>
      </c>
      <c r="J81" s="128" t="s">
        <v>277</v>
      </c>
      <c r="K81" s="126" t="s">
        <v>278</v>
      </c>
      <c r="L81" s="126"/>
      <c r="M81" s="383">
        <f>H81-I81</f>
        <v>52</v>
      </c>
      <c r="N81" s="81"/>
      <c r="O81" s="279"/>
      <c r="P81" s="130"/>
      <c r="Q81" s="279"/>
      <c r="R81" s="134"/>
      <c r="S81" s="279"/>
      <c r="T81" s="130"/>
      <c r="U81" s="279"/>
      <c r="V81" s="683">
        <v>8</v>
      </c>
      <c r="W81" s="270">
        <v>0</v>
      </c>
      <c r="X81" s="130"/>
      <c r="Y81" s="658"/>
      <c r="Z81" s="214"/>
      <c r="AA81" s="812">
        <v>3</v>
      </c>
      <c r="AC81" s="619"/>
      <c r="AD81" s="625"/>
      <c r="AE81" s="625"/>
      <c r="AF81" s="625"/>
      <c r="AG81" s="625"/>
      <c r="AH81" s="625"/>
      <c r="AI81" s="626"/>
      <c r="AJ81" s="625"/>
      <c r="AK81" s="625"/>
      <c r="AL81" s="625"/>
      <c r="AM81" s="625"/>
      <c r="AN81" s="625"/>
      <c r="AO81" s="631"/>
      <c r="AP81" s="631"/>
      <c r="AQ81" s="625"/>
      <c r="AR81" s="625"/>
      <c r="AS81" s="625"/>
    </row>
    <row r="82" spans="1:45" s="918" customFormat="1" ht="32.25" customHeight="1" thickBot="1">
      <c r="A82" s="903" t="s">
        <v>158</v>
      </c>
      <c r="B82" s="829" t="s">
        <v>265</v>
      </c>
      <c r="C82" s="902"/>
      <c r="D82" s="901">
        <v>4</v>
      </c>
      <c r="E82" s="896"/>
      <c r="F82" s="897"/>
      <c r="G82" s="894">
        <v>3</v>
      </c>
      <c r="H82" s="910">
        <f t="shared" si="5"/>
        <v>90</v>
      </c>
      <c r="I82" s="911">
        <f>SUM(J82:L82)</f>
        <v>0</v>
      </c>
      <c r="J82" s="911" t="s">
        <v>279</v>
      </c>
      <c r="K82" s="901"/>
      <c r="L82" s="901" t="s">
        <v>280</v>
      </c>
      <c r="M82" s="912">
        <f>H82-I82</f>
        <v>90</v>
      </c>
      <c r="N82" s="891"/>
      <c r="O82" s="914"/>
      <c r="P82" s="914"/>
      <c r="Q82" s="914"/>
      <c r="R82" s="915"/>
      <c r="S82" s="915"/>
      <c r="T82" s="913">
        <v>4</v>
      </c>
      <c r="U82" s="913">
        <v>2</v>
      </c>
      <c r="V82" s="914"/>
      <c r="W82" s="914"/>
      <c r="X82" s="915"/>
      <c r="Y82" s="925"/>
      <c r="Z82" s="916"/>
      <c r="AA82" s="917">
        <v>2</v>
      </c>
      <c r="AC82" s="919"/>
      <c r="AD82" s="920"/>
      <c r="AE82" s="920"/>
      <c r="AF82" s="920"/>
      <c r="AG82" s="920"/>
      <c r="AH82" s="920"/>
      <c r="AI82" s="921"/>
      <c r="AJ82" s="920"/>
      <c r="AK82" s="921"/>
      <c r="AL82" s="921"/>
      <c r="AM82" s="926"/>
      <c r="AN82" s="926"/>
      <c r="AO82" s="920"/>
      <c r="AP82" s="920"/>
      <c r="AQ82" s="921"/>
      <c r="AR82" s="921"/>
      <c r="AS82" s="921"/>
    </row>
    <row r="83" spans="1:45" s="6" customFormat="1" ht="39.75" customHeight="1">
      <c r="A83" s="70" t="s">
        <v>161</v>
      </c>
      <c r="B83" s="109" t="s">
        <v>160</v>
      </c>
      <c r="C83" s="111"/>
      <c r="D83" s="110"/>
      <c r="E83" s="335"/>
      <c r="F83" s="335"/>
      <c r="G83" s="927">
        <v>6</v>
      </c>
      <c r="H83" s="68">
        <f>G83*30</f>
        <v>180</v>
      </c>
      <c r="I83" s="114"/>
      <c r="J83" s="114"/>
      <c r="K83" s="110"/>
      <c r="L83" s="110"/>
      <c r="M83" s="386"/>
      <c r="N83" s="91"/>
      <c r="O83" s="277"/>
      <c r="P83" s="115"/>
      <c r="Q83" s="277"/>
      <c r="R83" s="117"/>
      <c r="S83" s="263"/>
      <c r="T83" s="92"/>
      <c r="U83" s="591"/>
      <c r="V83" s="115"/>
      <c r="W83" s="277"/>
      <c r="X83" s="117"/>
      <c r="Y83" s="263"/>
      <c r="Z83" s="117"/>
      <c r="AA83" s="812"/>
      <c r="AC83" s="619"/>
      <c r="AD83" s="625"/>
      <c r="AE83" s="625"/>
      <c r="AF83" s="625"/>
      <c r="AG83" s="625"/>
      <c r="AH83" s="625"/>
      <c r="AI83" s="626"/>
      <c r="AJ83" s="625"/>
      <c r="AK83" s="626"/>
      <c r="AL83" s="626"/>
      <c r="AM83" s="552"/>
      <c r="AN83" s="552"/>
      <c r="AO83" s="625"/>
      <c r="AP83" s="625"/>
      <c r="AQ83" s="626"/>
      <c r="AR83" s="626"/>
      <c r="AS83" s="626"/>
    </row>
    <row r="84" spans="1:45" s="6" customFormat="1" ht="24.75" customHeight="1" thickBot="1">
      <c r="A84" s="345"/>
      <c r="B84" s="72" t="s">
        <v>48</v>
      </c>
      <c r="C84" s="142"/>
      <c r="D84" s="143"/>
      <c r="E84" s="334"/>
      <c r="F84" s="334"/>
      <c r="G84" s="928">
        <v>2</v>
      </c>
      <c r="H84" s="345">
        <f>G84*30</f>
        <v>60</v>
      </c>
      <c r="I84" s="145"/>
      <c r="J84" s="145"/>
      <c r="K84" s="143"/>
      <c r="L84" s="143"/>
      <c r="M84" s="389"/>
      <c r="N84" s="146"/>
      <c r="O84" s="278"/>
      <c r="P84" s="147"/>
      <c r="Q84" s="278"/>
      <c r="R84" s="148"/>
      <c r="S84" s="278"/>
      <c r="T84" s="147"/>
      <c r="U84" s="278"/>
      <c r="V84" s="147"/>
      <c r="W84" s="278"/>
      <c r="X84" s="147"/>
      <c r="Y84" s="278"/>
      <c r="Z84" s="147"/>
      <c r="AA84" s="812"/>
      <c r="AC84" s="619"/>
      <c r="AD84" s="625" t="s">
        <v>295</v>
      </c>
      <c r="AE84" s="625"/>
      <c r="AF84" s="625"/>
      <c r="AG84" s="625"/>
      <c r="AH84" s="625"/>
      <c r="AI84" s="626"/>
      <c r="AJ84" s="625"/>
      <c r="AK84" s="625"/>
      <c r="AL84" s="625"/>
      <c r="AM84" s="625"/>
      <c r="AN84" s="625"/>
      <c r="AO84" s="625"/>
      <c r="AP84" s="625"/>
      <c r="AQ84" s="625"/>
      <c r="AR84" s="625"/>
      <c r="AS84" s="625"/>
    </row>
    <row r="85" spans="1:45" s="6" customFormat="1" ht="30" customHeight="1" thickBot="1">
      <c r="A85" s="189" t="s">
        <v>162</v>
      </c>
      <c r="B85" s="175" t="s">
        <v>58</v>
      </c>
      <c r="C85" s="177">
        <v>5</v>
      </c>
      <c r="D85" s="187"/>
      <c r="E85" s="548"/>
      <c r="F85" s="187"/>
      <c r="G85" s="929">
        <v>3</v>
      </c>
      <c r="H85" s="233">
        <f>G85*30</f>
        <v>90</v>
      </c>
      <c r="I85" s="128">
        <v>8</v>
      </c>
      <c r="J85" s="128" t="s">
        <v>277</v>
      </c>
      <c r="K85" s="126" t="s">
        <v>278</v>
      </c>
      <c r="L85" s="177"/>
      <c r="M85" s="392">
        <f>H85-I85</f>
        <v>82</v>
      </c>
      <c r="N85" s="176"/>
      <c r="O85" s="280"/>
      <c r="P85" s="178"/>
      <c r="Q85" s="280"/>
      <c r="R85" s="179"/>
      <c r="S85" s="269"/>
      <c r="T85" s="179"/>
      <c r="U85" s="269"/>
      <c r="V85" s="688">
        <v>8</v>
      </c>
      <c r="W85" s="338">
        <v>0</v>
      </c>
      <c r="X85" s="179"/>
      <c r="Y85" s="659"/>
      <c r="Z85" s="181"/>
      <c r="AA85" s="812">
        <v>3</v>
      </c>
      <c r="AC85" s="619"/>
      <c r="AD85" s="625"/>
      <c r="AE85" s="625"/>
      <c r="AF85" s="625"/>
      <c r="AG85" s="625"/>
      <c r="AH85" s="625"/>
      <c r="AI85" s="626"/>
      <c r="AJ85" s="626"/>
      <c r="AK85" s="626"/>
      <c r="AL85" s="626"/>
      <c r="AM85" s="626"/>
      <c r="AN85" s="626"/>
      <c r="AO85" s="631"/>
      <c r="AP85" s="631"/>
      <c r="AQ85" s="626"/>
      <c r="AR85" s="626"/>
      <c r="AS85" s="626"/>
    </row>
    <row r="86" spans="1:50" s="18" customFormat="1" ht="36" customHeight="1" thickBot="1">
      <c r="A86" s="189" t="s">
        <v>163</v>
      </c>
      <c r="B86" s="409" t="s">
        <v>91</v>
      </c>
      <c r="C86" s="416"/>
      <c r="D86" s="416"/>
      <c r="E86" s="411">
        <v>6</v>
      </c>
      <c r="F86" s="412"/>
      <c r="G86" s="930">
        <f>H86/30</f>
        <v>1</v>
      </c>
      <c r="H86" s="547">
        <v>30</v>
      </c>
      <c r="I86" s="415">
        <f>SUM(J86:L86)</f>
        <v>4</v>
      </c>
      <c r="J86" s="546"/>
      <c r="K86" s="415"/>
      <c r="L86" s="419">
        <v>4</v>
      </c>
      <c r="M86" s="380">
        <f>H86-I86</f>
        <v>26</v>
      </c>
      <c r="N86" s="410"/>
      <c r="O86" s="423"/>
      <c r="P86" s="423"/>
      <c r="Q86" s="423"/>
      <c r="R86" s="424"/>
      <c r="S86" s="424"/>
      <c r="T86" s="424"/>
      <c r="U86" s="424"/>
      <c r="V86" s="424"/>
      <c r="W86" s="424"/>
      <c r="X86" s="419">
        <v>4</v>
      </c>
      <c r="Y86" s="427"/>
      <c r="Z86" s="425"/>
      <c r="AA86" s="817">
        <v>3</v>
      </c>
      <c r="AB86" s="6"/>
      <c r="AC86" s="619"/>
      <c r="AD86" s="625"/>
      <c r="AE86" s="625"/>
      <c r="AF86" s="625"/>
      <c r="AG86" s="625"/>
      <c r="AH86" s="625"/>
      <c r="AI86" s="626"/>
      <c r="AJ86" s="626"/>
      <c r="AK86" s="626"/>
      <c r="AL86" s="626"/>
      <c r="AM86" s="626"/>
      <c r="AN86" s="626"/>
      <c r="AO86" s="626"/>
      <c r="AP86" s="626"/>
      <c r="AQ86" s="631"/>
      <c r="AR86" s="631"/>
      <c r="AS86" s="626"/>
      <c r="AT86" s="6"/>
      <c r="AU86" s="6"/>
      <c r="AV86" s="6"/>
      <c r="AW86" s="6"/>
      <c r="AX86" s="6"/>
    </row>
    <row r="87" spans="1:50" s="12" customFormat="1" ht="36" customHeight="1">
      <c r="A87" s="70" t="s">
        <v>164</v>
      </c>
      <c r="B87" s="109" t="s">
        <v>50</v>
      </c>
      <c r="C87" s="111"/>
      <c r="D87" s="111" t="s">
        <v>80</v>
      </c>
      <c r="E87" s="185"/>
      <c r="F87" s="111"/>
      <c r="G87" s="873">
        <v>5.5</v>
      </c>
      <c r="H87" s="68">
        <f aca="true" t="shared" si="6" ref="H87:H96">G87*30</f>
        <v>165</v>
      </c>
      <c r="I87" s="217"/>
      <c r="J87" s="217"/>
      <c r="K87" s="217"/>
      <c r="L87" s="217"/>
      <c r="M87" s="397"/>
      <c r="N87" s="91"/>
      <c r="O87" s="277"/>
      <c r="P87" s="115"/>
      <c r="Q87" s="277"/>
      <c r="R87" s="117"/>
      <c r="S87" s="263"/>
      <c r="T87" s="117"/>
      <c r="U87" s="263"/>
      <c r="V87" s="115"/>
      <c r="W87" s="277"/>
      <c r="X87" s="117"/>
      <c r="Y87" s="263"/>
      <c r="Z87" s="117"/>
      <c r="AA87" s="813"/>
      <c r="AC87" s="619"/>
      <c r="AD87" s="625"/>
      <c r="AE87" s="625"/>
      <c r="AF87" s="625"/>
      <c r="AG87" s="625"/>
      <c r="AH87" s="625"/>
      <c r="AI87" s="626"/>
      <c r="AJ87" s="626"/>
      <c r="AK87" s="626"/>
      <c r="AL87" s="626"/>
      <c r="AM87" s="626"/>
      <c r="AN87" s="626"/>
      <c r="AO87" s="625"/>
      <c r="AP87" s="625"/>
      <c r="AQ87" s="626"/>
      <c r="AR87" s="626"/>
      <c r="AS87" s="626"/>
      <c r="AT87" s="6"/>
      <c r="AU87" s="6"/>
      <c r="AV87" s="6"/>
      <c r="AW87" s="6"/>
      <c r="AX87" s="6"/>
    </row>
    <row r="88" spans="1:50" s="12" customFormat="1" ht="21.75" customHeight="1" thickBot="1">
      <c r="A88" s="345"/>
      <c r="B88" s="72" t="s">
        <v>48</v>
      </c>
      <c r="C88" s="218"/>
      <c r="D88" s="218"/>
      <c r="E88" s="218"/>
      <c r="F88" s="219"/>
      <c r="G88" s="922">
        <v>2.5</v>
      </c>
      <c r="H88" s="344">
        <f t="shared" si="6"/>
        <v>75</v>
      </c>
      <c r="I88" s="74"/>
      <c r="J88" s="219"/>
      <c r="K88" s="219"/>
      <c r="L88" s="219"/>
      <c r="M88" s="398"/>
      <c r="N88" s="146"/>
      <c r="O88" s="278"/>
      <c r="P88" s="147"/>
      <c r="Q88" s="278"/>
      <c r="R88" s="148"/>
      <c r="S88" s="264"/>
      <c r="T88" s="148"/>
      <c r="U88" s="264"/>
      <c r="V88" s="147"/>
      <c r="W88" s="278"/>
      <c r="X88" s="148"/>
      <c r="Y88" s="264"/>
      <c r="Z88" s="148"/>
      <c r="AA88" s="813"/>
      <c r="AC88" s="619"/>
      <c r="AD88" s="625"/>
      <c r="AE88" s="625"/>
      <c r="AF88" s="625"/>
      <c r="AG88" s="625"/>
      <c r="AH88" s="625"/>
      <c r="AI88" s="626"/>
      <c r="AJ88" s="626"/>
      <c r="AK88" s="626"/>
      <c r="AL88" s="626"/>
      <c r="AM88" s="626"/>
      <c r="AN88" s="626"/>
      <c r="AO88" s="625"/>
      <c r="AP88" s="625"/>
      <c r="AQ88" s="626"/>
      <c r="AR88" s="626"/>
      <c r="AS88" s="626"/>
      <c r="AT88" s="6"/>
      <c r="AU88" s="6"/>
      <c r="AV88" s="6"/>
      <c r="AW88" s="6"/>
      <c r="AX88" s="6"/>
    </row>
    <row r="89" spans="1:50" s="12" customFormat="1" ht="25.5" customHeight="1" thickBot="1">
      <c r="A89" s="189" t="s">
        <v>165</v>
      </c>
      <c r="B89" s="98" t="s">
        <v>58</v>
      </c>
      <c r="C89" s="126">
        <v>5</v>
      </c>
      <c r="D89" s="149" t="s">
        <v>80</v>
      </c>
      <c r="E89" s="150"/>
      <c r="F89" s="149"/>
      <c r="G89" s="874">
        <v>3</v>
      </c>
      <c r="H89" s="343">
        <f t="shared" si="6"/>
        <v>90</v>
      </c>
      <c r="I89" s="128">
        <v>8</v>
      </c>
      <c r="J89" s="128" t="s">
        <v>277</v>
      </c>
      <c r="K89" s="126" t="s">
        <v>278</v>
      </c>
      <c r="L89" s="126"/>
      <c r="M89" s="383">
        <f>H89-I89</f>
        <v>82</v>
      </c>
      <c r="N89" s="81"/>
      <c r="O89" s="279"/>
      <c r="P89" s="130"/>
      <c r="Q89" s="279"/>
      <c r="R89" s="134"/>
      <c r="S89" s="262"/>
      <c r="T89" s="134"/>
      <c r="U89" s="262"/>
      <c r="V89" s="683">
        <v>8</v>
      </c>
      <c r="W89" s="270"/>
      <c r="X89" s="134"/>
      <c r="Y89" s="654"/>
      <c r="Z89" s="135"/>
      <c r="AA89" s="813">
        <v>3</v>
      </c>
      <c r="AC89" s="619"/>
      <c r="AD89" s="625"/>
      <c r="AE89" s="625"/>
      <c r="AF89" s="625"/>
      <c r="AG89" s="625"/>
      <c r="AH89" s="625"/>
      <c r="AI89" s="626"/>
      <c r="AJ89" s="626"/>
      <c r="AK89" s="626"/>
      <c r="AL89" s="626"/>
      <c r="AM89" s="626"/>
      <c r="AN89" s="626"/>
      <c r="AO89" s="631"/>
      <c r="AP89" s="631"/>
      <c r="AQ89" s="626"/>
      <c r="AR89" s="626"/>
      <c r="AS89" s="626"/>
      <c r="AT89" s="6"/>
      <c r="AU89" s="6"/>
      <c r="AV89" s="6"/>
      <c r="AW89" s="6"/>
      <c r="AX89" s="6"/>
    </row>
    <row r="90" spans="1:45" s="918" customFormat="1" ht="39" customHeight="1" thickBot="1">
      <c r="A90" s="907" t="s">
        <v>166</v>
      </c>
      <c r="B90" s="895" t="s">
        <v>208</v>
      </c>
      <c r="C90" s="901">
        <v>2</v>
      </c>
      <c r="D90" s="902"/>
      <c r="E90" s="896"/>
      <c r="F90" s="897"/>
      <c r="G90" s="894">
        <v>5</v>
      </c>
      <c r="H90" s="910">
        <f t="shared" si="6"/>
        <v>150</v>
      </c>
      <c r="I90" s="911">
        <v>8</v>
      </c>
      <c r="J90" s="911" t="s">
        <v>279</v>
      </c>
      <c r="K90" s="901" t="s">
        <v>279</v>
      </c>
      <c r="L90" s="901"/>
      <c r="M90" s="912">
        <f>H90-I90</f>
        <v>142</v>
      </c>
      <c r="N90" s="891"/>
      <c r="O90" s="914"/>
      <c r="P90" s="913">
        <v>8</v>
      </c>
      <c r="Q90" s="913"/>
      <c r="R90" s="915"/>
      <c r="S90" s="915"/>
      <c r="T90" s="915"/>
      <c r="U90" s="915"/>
      <c r="V90" s="915"/>
      <c r="W90" s="915"/>
      <c r="X90" s="915"/>
      <c r="Y90" s="915"/>
      <c r="Z90" s="916"/>
      <c r="AA90" s="917">
        <v>1</v>
      </c>
      <c r="AC90" s="919"/>
      <c r="AD90" s="921"/>
      <c r="AE90" s="921"/>
      <c r="AF90" s="920"/>
      <c r="AG90" s="920"/>
      <c r="AH90" s="920"/>
      <c r="AI90" s="921"/>
      <c r="AJ90" s="921"/>
      <c r="AK90" s="921"/>
      <c r="AL90" s="921"/>
      <c r="AM90" s="921"/>
      <c r="AN90" s="921"/>
      <c r="AO90" s="921"/>
      <c r="AP90" s="921"/>
      <c r="AQ90" s="921"/>
      <c r="AR90" s="921"/>
      <c r="AS90" s="921"/>
    </row>
    <row r="91" spans="1:45" s="6" customFormat="1" ht="24.75" customHeight="1">
      <c r="A91" s="70" t="s">
        <v>167</v>
      </c>
      <c r="B91" s="109" t="s">
        <v>85</v>
      </c>
      <c r="C91" s="110"/>
      <c r="D91" s="111"/>
      <c r="E91" s="112"/>
      <c r="F91" s="335"/>
      <c r="G91" s="873">
        <v>5</v>
      </c>
      <c r="H91" s="68">
        <f t="shared" si="6"/>
        <v>150</v>
      </c>
      <c r="I91" s="114"/>
      <c r="J91" s="114"/>
      <c r="K91" s="110"/>
      <c r="L91" s="110"/>
      <c r="M91" s="386"/>
      <c r="N91" s="91"/>
      <c r="O91" s="277"/>
      <c r="P91" s="115"/>
      <c r="Q91" s="601"/>
      <c r="R91" s="118"/>
      <c r="S91" s="263"/>
      <c r="T91" s="117"/>
      <c r="U91" s="263"/>
      <c r="V91" s="117"/>
      <c r="W91" s="263"/>
      <c r="X91" s="117"/>
      <c r="Y91" s="263"/>
      <c r="Z91" s="117"/>
      <c r="AA91" s="812"/>
      <c r="AC91" s="619"/>
      <c r="AD91" s="625"/>
      <c r="AE91" s="625"/>
      <c r="AF91" s="625"/>
      <c r="AG91" s="641"/>
      <c r="AH91" s="641"/>
      <c r="AI91" s="629"/>
      <c r="AJ91" s="625"/>
      <c r="AK91" s="626"/>
      <c r="AL91" s="626"/>
      <c r="AM91" s="626"/>
      <c r="AN91" s="626"/>
      <c r="AO91" s="626"/>
      <c r="AP91" s="626"/>
      <c r="AQ91" s="626"/>
      <c r="AR91" s="626"/>
      <c r="AS91" s="626"/>
    </row>
    <row r="92" spans="1:45" s="6" customFormat="1" ht="27.75" customHeight="1" thickBot="1">
      <c r="A92" s="345"/>
      <c r="B92" s="72" t="s">
        <v>48</v>
      </c>
      <c r="C92" s="139"/>
      <c r="D92" s="137"/>
      <c r="E92" s="190"/>
      <c r="F92" s="334"/>
      <c r="G92" s="922">
        <v>1</v>
      </c>
      <c r="H92" s="344">
        <f t="shared" si="6"/>
        <v>30</v>
      </c>
      <c r="I92" s="138"/>
      <c r="J92" s="138"/>
      <c r="K92" s="139"/>
      <c r="L92" s="139"/>
      <c r="M92" s="389"/>
      <c r="N92" s="146"/>
      <c r="O92" s="278"/>
      <c r="P92" s="147"/>
      <c r="Q92" s="602"/>
      <c r="R92" s="125"/>
      <c r="S92" s="264"/>
      <c r="T92" s="148"/>
      <c r="U92" s="264"/>
      <c r="V92" s="148"/>
      <c r="W92" s="264"/>
      <c r="X92" s="148"/>
      <c r="Y92" s="264"/>
      <c r="Z92" s="148"/>
      <c r="AA92" s="812"/>
      <c r="AC92" s="619"/>
      <c r="AD92" s="625"/>
      <c r="AE92" s="625"/>
      <c r="AF92" s="625"/>
      <c r="AG92" s="641"/>
      <c r="AH92" s="641"/>
      <c r="AI92" s="629"/>
      <c r="AJ92" s="625"/>
      <c r="AK92" s="626"/>
      <c r="AL92" s="626"/>
      <c r="AM92" s="626"/>
      <c r="AN92" s="626"/>
      <c r="AO92" s="626"/>
      <c r="AP92" s="626"/>
      <c r="AQ92" s="626"/>
      <c r="AR92" s="626"/>
      <c r="AS92" s="626"/>
    </row>
    <row r="93" spans="1:45" s="6" customFormat="1" ht="24" customHeight="1" thickBot="1">
      <c r="A93" s="189" t="s">
        <v>168</v>
      </c>
      <c r="B93" s="98" t="s">
        <v>58</v>
      </c>
      <c r="C93" s="126"/>
      <c r="D93" s="126">
        <v>2</v>
      </c>
      <c r="E93" s="152"/>
      <c r="F93" s="151"/>
      <c r="G93" s="874">
        <v>4</v>
      </c>
      <c r="H93" s="343">
        <f t="shared" si="6"/>
        <v>120</v>
      </c>
      <c r="I93" s="128">
        <v>6</v>
      </c>
      <c r="J93" s="128" t="s">
        <v>279</v>
      </c>
      <c r="K93" s="126" t="s">
        <v>280</v>
      </c>
      <c r="L93" s="126"/>
      <c r="M93" s="383">
        <f>H93-I93</f>
        <v>114</v>
      </c>
      <c r="N93" s="81"/>
      <c r="O93" s="279"/>
      <c r="P93" s="131">
        <v>4</v>
      </c>
      <c r="Q93" s="826">
        <v>2</v>
      </c>
      <c r="R93" s="168"/>
      <c r="S93" s="262"/>
      <c r="T93" s="134"/>
      <c r="U93" s="262"/>
      <c r="V93" s="134"/>
      <c r="W93" s="262"/>
      <c r="X93" s="134"/>
      <c r="Y93" s="654"/>
      <c r="Z93" s="135"/>
      <c r="AA93" s="812">
        <v>1</v>
      </c>
      <c r="AC93" s="619"/>
      <c r="AD93" s="625"/>
      <c r="AE93" s="625"/>
      <c r="AF93" s="552"/>
      <c r="AG93" s="641"/>
      <c r="AH93" s="641"/>
      <c r="AI93" s="629"/>
      <c r="AJ93" s="625"/>
      <c r="AK93" s="626"/>
      <c r="AL93" s="626"/>
      <c r="AM93" s="626"/>
      <c r="AN93" s="626"/>
      <c r="AO93" s="626"/>
      <c r="AP93" s="626"/>
      <c r="AQ93" s="626"/>
      <c r="AR93" s="626"/>
      <c r="AS93" s="626"/>
    </row>
    <row r="94" spans="1:45" s="6" customFormat="1" ht="24" customHeight="1">
      <c r="A94" s="70" t="s">
        <v>169</v>
      </c>
      <c r="B94" s="215" t="s">
        <v>86</v>
      </c>
      <c r="C94" s="111"/>
      <c r="D94" s="111"/>
      <c r="E94" s="185"/>
      <c r="F94" s="111"/>
      <c r="G94" s="873">
        <v>4.5</v>
      </c>
      <c r="H94" s="68">
        <f t="shared" si="6"/>
        <v>135</v>
      </c>
      <c r="I94" s="114"/>
      <c r="J94" s="114"/>
      <c r="K94" s="110"/>
      <c r="L94" s="110"/>
      <c r="M94" s="386"/>
      <c r="N94" s="91"/>
      <c r="O94" s="277"/>
      <c r="P94" s="115"/>
      <c r="Q94" s="601"/>
      <c r="R94" s="118"/>
      <c r="S94" s="263"/>
      <c r="T94" s="117"/>
      <c r="U94" s="263"/>
      <c r="V94" s="117"/>
      <c r="W94" s="263"/>
      <c r="X94" s="117"/>
      <c r="Y94" s="263"/>
      <c r="Z94" s="117"/>
      <c r="AA94" s="812"/>
      <c r="AC94" s="619"/>
      <c r="AD94" s="625"/>
      <c r="AE94" s="625"/>
      <c r="AF94" s="625"/>
      <c r="AG94" s="641"/>
      <c r="AH94" s="641"/>
      <c r="AI94" s="629"/>
      <c r="AJ94" s="625"/>
      <c r="AK94" s="626"/>
      <c r="AL94" s="626"/>
      <c r="AM94" s="626"/>
      <c r="AN94" s="626"/>
      <c r="AO94" s="626"/>
      <c r="AP94" s="626"/>
      <c r="AQ94" s="626"/>
      <c r="AR94" s="626"/>
      <c r="AS94" s="626"/>
    </row>
    <row r="95" spans="1:45" s="6" customFormat="1" ht="24" customHeight="1" thickBot="1">
      <c r="A95" s="345"/>
      <c r="B95" s="72" t="s">
        <v>48</v>
      </c>
      <c r="C95" s="142"/>
      <c r="D95" s="142"/>
      <c r="E95" s="186"/>
      <c r="F95" s="142"/>
      <c r="G95" s="922">
        <v>0.5</v>
      </c>
      <c r="H95" s="344">
        <f t="shared" si="6"/>
        <v>15</v>
      </c>
      <c r="I95" s="138"/>
      <c r="J95" s="145"/>
      <c r="K95" s="143"/>
      <c r="L95" s="143"/>
      <c r="M95" s="389"/>
      <c r="N95" s="146"/>
      <c r="O95" s="278"/>
      <c r="P95" s="147"/>
      <c r="Q95" s="602"/>
      <c r="R95" s="125"/>
      <c r="S95" s="264"/>
      <c r="T95" s="148"/>
      <c r="U95" s="264"/>
      <c r="V95" s="148"/>
      <c r="W95" s="264"/>
      <c r="X95" s="148"/>
      <c r="Y95" s="264"/>
      <c r="Z95" s="148"/>
      <c r="AA95" s="812"/>
      <c r="AC95" s="619"/>
      <c r="AD95" s="625"/>
      <c r="AE95" s="625"/>
      <c r="AF95" s="625"/>
      <c r="AG95" s="641"/>
      <c r="AH95" s="641"/>
      <c r="AI95" s="629"/>
      <c r="AJ95" s="625"/>
      <c r="AK95" s="626"/>
      <c r="AL95" s="626"/>
      <c r="AM95" s="626"/>
      <c r="AN95" s="626"/>
      <c r="AO95" s="626"/>
      <c r="AP95" s="626"/>
      <c r="AQ95" s="626"/>
      <c r="AR95" s="626"/>
      <c r="AS95" s="626"/>
    </row>
    <row r="96" spans="1:45" s="6" customFormat="1" ht="24.75" customHeight="1" thickBot="1">
      <c r="A96" s="189" t="s">
        <v>170</v>
      </c>
      <c r="B96" s="98" t="s">
        <v>58</v>
      </c>
      <c r="C96" s="126">
        <v>3</v>
      </c>
      <c r="D96" s="149"/>
      <c r="E96" s="150"/>
      <c r="F96" s="149"/>
      <c r="G96" s="874">
        <v>3</v>
      </c>
      <c r="H96" s="343">
        <f t="shared" si="6"/>
        <v>90</v>
      </c>
      <c r="I96" s="128">
        <v>8</v>
      </c>
      <c r="J96" s="128" t="s">
        <v>277</v>
      </c>
      <c r="K96" s="126" t="s">
        <v>278</v>
      </c>
      <c r="L96" s="126"/>
      <c r="M96" s="383">
        <f>H96-I96</f>
        <v>82</v>
      </c>
      <c r="N96" s="81"/>
      <c r="O96" s="279"/>
      <c r="P96" s="130"/>
      <c r="Q96" s="303"/>
      <c r="R96" s="683">
        <v>8</v>
      </c>
      <c r="S96" s="270"/>
      <c r="T96" s="220"/>
      <c r="U96" s="611"/>
      <c r="V96" s="134"/>
      <c r="W96" s="262"/>
      <c r="X96" s="134"/>
      <c r="Y96" s="654"/>
      <c r="Z96" s="135"/>
      <c r="AA96" s="812">
        <v>2</v>
      </c>
      <c r="AC96" s="619"/>
      <c r="AD96" s="625"/>
      <c r="AE96" s="625"/>
      <c r="AF96" s="625"/>
      <c r="AG96" s="628"/>
      <c r="AH96" s="628"/>
      <c r="AI96" s="631"/>
      <c r="AJ96" s="631"/>
      <c r="AK96" s="631"/>
      <c r="AL96" s="631"/>
      <c r="AM96" s="642"/>
      <c r="AN96" s="642"/>
      <c r="AO96" s="626"/>
      <c r="AP96" s="626"/>
      <c r="AQ96" s="626"/>
      <c r="AR96" s="626"/>
      <c r="AS96" s="626"/>
    </row>
    <row r="97" spans="1:50" s="33" customFormat="1" ht="32.25" thickBot="1">
      <c r="A97" s="189" t="s">
        <v>171</v>
      </c>
      <c r="B97" s="409" t="s">
        <v>90</v>
      </c>
      <c r="C97" s="416"/>
      <c r="D97" s="416"/>
      <c r="E97" s="411">
        <v>4</v>
      </c>
      <c r="F97" s="412"/>
      <c r="G97" s="930">
        <f>H97/30</f>
        <v>1</v>
      </c>
      <c r="H97" s="429">
        <v>30</v>
      </c>
      <c r="I97" s="415">
        <v>4</v>
      </c>
      <c r="J97" s="415"/>
      <c r="K97" s="415"/>
      <c r="L97" s="415">
        <v>4</v>
      </c>
      <c r="M97" s="380">
        <f>H97-I97</f>
        <v>26</v>
      </c>
      <c r="N97" s="410"/>
      <c r="O97" s="423"/>
      <c r="P97" s="423"/>
      <c r="Q97" s="423"/>
      <c r="R97" s="423"/>
      <c r="S97" s="423"/>
      <c r="T97" s="419">
        <v>4</v>
      </c>
      <c r="U97" s="427"/>
      <c r="V97" s="423"/>
      <c r="W97" s="423"/>
      <c r="X97" s="423"/>
      <c r="Y97" s="428"/>
      <c r="Z97" s="550"/>
      <c r="AA97" s="814">
        <v>2</v>
      </c>
      <c r="AB97" s="6"/>
      <c r="AC97" s="619"/>
      <c r="AD97" s="625"/>
      <c r="AE97" s="625"/>
      <c r="AF97" s="625"/>
      <c r="AG97" s="625"/>
      <c r="AH97" s="625"/>
      <c r="AI97" s="625"/>
      <c r="AJ97" s="625"/>
      <c r="AK97" s="625"/>
      <c r="AL97" s="625"/>
      <c r="AM97" s="631"/>
      <c r="AN97" s="631"/>
      <c r="AO97" s="625"/>
      <c r="AP97" s="625"/>
      <c r="AQ97" s="625"/>
      <c r="AR97" s="625"/>
      <c r="AS97" s="625"/>
      <c r="AT97" s="6"/>
      <c r="AU97" s="6"/>
      <c r="AV97" s="6"/>
      <c r="AW97" s="6"/>
      <c r="AX97" s="6"/>
    </row>
    <row r="98" spans="1:45" s="6" customFormat="1" ht="38.25" customHeight="1" thickBot="1">
      <c r="A98" s="189" t="s">
        <v>172</v>
      </c>
      <c r="B98" s="551" t="s">
        <v>209</v>
      </c>
      <c r="C98" s="77"/>
      <c r="D98" s="132">
        <v>5</v>
      </c>
      <c r="E98" s="212"/>
      <c r="F98" s="220"/>
      <c r="G98" s="309">
        <v>3</v>
      </c>
      <c r="H98" s="343">
        <f>G98*30</f>
        <v>90</v>
      </c>
      <c r="I98" s="128">
        <v>6</v>
      </c>
      <c r="J98" s="128" t="s">
        <v>279</v>
      </c>
      <c r="K98" s="126" t="s">
        <v>280</v>
      </c>
      <c r="L98" s="77"/>
      <c r="M98" s="383">
        <f>H98-I98</f>
        <v>84</v>
      </c>
      <c r="N98" s="81"/>
      <c r="O98" s="279"/>
      <c r="P98" s="130"/>
      <c r="Q98" s="279"/>
      <c r="R98" s="134"/>
      <c r="S98" s="262"/>
      <c r="T98" s="134"/>
      <c r="U98" s="262"/>
      <c r="V98" s="683">
        <v>4</v>
      </c>
      <c r="W98" s="270">
        <v>2</v>
      </c>
      <c r="X98" s="131"/>
      <c r="Y98" s="270"/>
      <c r="Z98" s="135"/>
      <c r="AA98" s="812">
        <v>3</v>
      </c>
      <c r="AC98" s="619"/>
      <c r="AD98" s="625"/>
      <c r="AE98" s="625"/>
      <c r="AF98" s="625"/>
      <c r="AG98" s="625"/>
      <c r="AH98" s="625"/>
      <c r="AI98" s="626"/>
      <c r="AJ98" s="626"/>
      <c r="AK98" s="626"/>
      <c r="AL98" s="626"/>
      <c r="AM98" s="626"/>
      <c r="AN98" s="626"/>
      <c r="AO98" s="631"/>
      <c r="AP98" s="631"/>
      <c r="AQ98" s="631"/>
      <c r="AR98" s="631"/>
      <c r="AS98" s="626"/>
    </row>
    <row r="99" spans="1:45" s="6" customFormat="1" ht="36.75" customHeight="1" thickBot="1">
      <c r="A99" s="189" t="s">
        <v>173</v>
      </c>
      <c r="B99" s="551" t="s">
        <v>210</v>
      </c>
      <c r="C99" s="149"/>
      <c r="D99" s="126">
        <v>4</v>
      </c>
      <c r="E99" s="152"/>
      <c r="F99" s="151"/>
      <c r="G99" s="874">
        <v>3</v>
      </c>
      <c r="H99" s="343">
        <f aca="true" t="shared" si="7" ref="H99:H107">G99*30</f>
        <v>90</v>
      </c>
      <c r="I99" s="128">
        <v>8</v>
      </c>
      <c r="J99" s="128" t="s">
        <v>277</v>
      </c>
      <c r="K99" s="126" t="s">
        <v>278</v>
      </c>
      <c r="L99" s="126"/>
      <c r="M99" s="383">
        <f>H99-I99</f>
        <v>82</v>
      </c>
      <c r="N99" s="81"/>
      <c r="O99" s="279"/>
      <c r="P99" s="130"/>
      <c r="Q99" s="262"/>
      <c r="R99" s="130"/>
      <c r="S99" s="262"/>
      <c r="T99" s="131">
        <v>8</v>
      </c>
      <c r="U99" s="270">
        <v>0</v>
      </c>
      <c r="V99" s="134"/>
      <c r="W99" s="262"/>
      <c r="X99" s="130"/>
      <c r="Y99" s="658"/>
      <c r="Z99" s="135"/>
      <c r="AA99" s="812">
        <v>2</v>
      </c>
      <c r="AC99" s="619"/>
      <c r="AD99" s="625"/>
      <c r="AE99" s="625"/>
      <c r="AF99" s="625"/>
      <c r="AG99" s="626"/>
      <c r="AH99" s="626"/>
      <c r="AI99" s="625"/>
      <c r="AJ99" s="626"/>
      <c r="AK99" s="626"/>
      <c r="AL99" s="626"/>
      <c r="AM99" s="552"/>
      <c r="AN99" s="552"/>
      <c r="AO99" s="626"/>
      <c r="AP99" s="626"/>
      <c r="AQ99" s="625"/>
      <c r="AR99" s="625"/>
      <c r="AS99" s="626"/>
    </row>
    <row r="100" spans="1:45" s="6" customFormat="1" ht="34.5" customHeight="1" thickBot="1">
      <c r="A100" s="189" t="s">
        <v>174</v>
      </c>
      <c r="B100" s="98" t="s">
        <v>266</v>
      </c>
      <c r="C100" s="132">
        <v>6</v>
      </c>
      <c r="D100" s="81"/>
      <c r="E100" s="152"/>
      <c r="F100" s="151"/>
      <c r="G100" s="874">
        <v>3</v>
      </c>
      <c r="H100" s="343">
        <f t="shared" si="7"/>
        <v>90</v>
      </c>
      <c r="I100" s="128">
        <v>12</v>
      </c>
      <c r="J100" s="128" t="s">
        <v>277</v>
      </c>
      <c r="K100" s="149" t="s">
        <v>281</v>
      </c>
      <c r="L100" s="126"/>
      <c r="M100" s="383">
        <f>H100-I100</f>
        <v>78</v>
      </c>
      <c r="N100" s="81"/>
      <c r="O100" s="279"/>
      <c r="P100" s="130"/>
      <c r="Q100" s="279"/>
      <c r="R100" s="134"/>
      <c r="S100" s="279"/>
      <c r="T100" s="130"/>
      <c r="U100" s="279"/>
      <c r="V100" s="130"/>
      <c r="W100" s="279"/>
      <c r="X100" s="131">
        <v>8</v>
      </c>
      <c r="Y100" s="612">
        <v>4</v>
      </c>
      <c r="Z100" s="135"/>
      <c r="AA100" s="812">
        <v>3</v>
      </c>
      <c r="AC100" s="619"/>
      <c r="AD100" s="625"/>
      <c r="AE100" s="625"/>
      <c r="AF100" s="625"/>
      <c r="AG100" s="625"/>
      <c r="AH100" s="625"/>
      <c r="AI100" s="626"/>
      <c r="AJ100" s="626"/>
      <c r="AK100" s="625"/>
      <c r="AL100" s="625"/>
      <c r="AM100" s="625"/>
      <c r="AN100" s="625"/>
      <c r="AO100" s="625"/>
      <c r="AP100" s="625"/>
      <c r="AQ100" s="631"/>
      <c r="AR100" s="631"/>
      <c r="AS100" s="626"/>
    </row>
    <row r="101" spans="1:45" s="6" customFormat="1" ht="32.25" customHeight="1">
      <c r="A101" s="70" t="s">
        <v>176</v>
      </c>
      <c r="B101" s="223" t="s">
        <v>45</v>
      </c>
      <c r="C101" s="91"/>
      <c r="D101" s="91"/>
      <c r="E101" s="112"/>
      <c r="F101" s="335"/>
      <c r="G101" s="873">
        <v>6.5</v>
      </c>
      <c r="H101" s="68">
        <f t="shared" si="7"/>
        <v>195</v>
      </c>
      <c r="I101" s="114"/>
      <c r="J101" s="114"/>
      <c r="K101" s="110"/>
      <c r="L101" s="110"/>
      <c r="M101" s="386"/>
      <c r="N101" s="91"/>
      <c r="O101" s="277"/>
      <c r="P101" s="115"/>
      <c r="Q101" s="277"/>
      <c r="R101" s="117"/>
      <c r="S101" s="263"/>
      <c r="T101" s="117"/>
      <c r="U101" s="263"/>
      <c r="V101" s="115"/>
      <c r="W101" s="277"/>
      <c r="X101" s="115"/>
      <c r="Y101" s="277"/>
      <c r="Z101" s="117"/>
      <c r="AA101" s="812"/>
      <c r="AC101" s="619"/>
      <c r="AD101" s="625"/>
      <c r="AE101" s="625"/>
      <c r="AF101" s="625"/>
      <c r="AG101" s="625"/>
      <c r="AH101" s="625"/>
      <c r="AI101" s="626"/>
      <c r="AJ101" s="626"/>
      <c r="AK101" s="626"/>
      <c r="AL101" s="626"/>
      <c r="AM101" s="626"/>
      <c r="AN101" s="626"/>
      <c r="AO101" s="625"/>
      <c r="AP101" s="625"/>
      <c r="AQ101" s="625"/>
      <c r="AR101" s="625"/>
      <c r="AS101" s="626"/>
    </row>
    <row r="102" spans="1:45" s="6" customFormat="1" ht="19.5" customHeight="1" thickBot="1">
      <c r="A102" s="345"/>
      <c r="B102" s="72" t="s">
        <v>48</v>
      </c>
      <c r="C102" s="146"/>
      <c r="D102" s="146"/>
      <c r="E102" s="144"/>
      <c r="F102" s="334"/>
      <c r="G102" s="922">
        <v>2.5</v>
      </c>
      <c r="H102" s="344">
        <f>G102*30</f>
        <v>75</v>
      </c>
      <c r="I102" s="138"/>
      <c r="J102" s="145"/>
      <c r="K102" s="143"/>
      <c r="L102" s="143"/>
      <c r="M102" s="389"/>
      <c r="N102" s="146"/>
      <c r="O102" s="278"/>
      <c r="P102" s="147"/>
      <c r="Q102" s="278"/>
      <c r="R102" s="148"/>
      <c r="S102" s="264"/>
      <c r="T102" s="148"/>
      <c r="U102" s="264"/>
      <c r="V102" s="147"/>
      <c r="W102" s="278"/>
      <c r="X102" s="147"/>
      <c r="Y102" s="278"/>
      <c r="Z102" s="148"/>
      <c r="AA102" s="812"/>
      <c r="AC102" s="619"/>
      <c r="AD102" s="625"/>
      <c r="AE102" s="625"/>
      <c r="AF102" s="625"/>
      <c r="AG102" s="625"/>
      <c r="AH102" s="625"/>
      <c r="AI102" s="626"/>
      <c r="AJ102" s="626"/>
      <c r="AK102" s="626"/>
      <c r="AL102" s="626"/>
      <c r="AM102" s="626"/>
      <c r="AN102" s="626"/>
      <c r="AO102" s="625"/>
      <c r="AP102" s="625"/>
      <c r="AQ102" s="625"/>
      <c r="AR102" s="625"/>
      <c r="AS102" s="626"/>
    </row>
    <row r="103" spans="1:45" s="6" customFormat="1" ht="24.75" customHeight="1" thickBot="1">
      <c r="A103" s="189" t="s">
        <v>177</v>
      </c>
      <c r="B103" s="98" t="s">
        <v>58</v>
      </c>
      <c r="C103" s="132">
        <v>5</v>
      </c>
      <c r="D103" s="81"/>
      <c r="E103" s="152"/>
      <c r="F103" s="151"/>
      <c r="G103" s="874">
        <v>4</v>
      </c>
      <c r="H103" s="343">
        <f t="shared" si="7"/>
        <v>120</v>
      </c>
      <c r="I103" s="128">
        <v>8</v>
      </c>
      <c r="J103" s="128" t="s">
        <v>277</v>
      </c>
      <c r="K103" s="126" t="s">
        <v>278</v>
      </c>
      <c r="L103" s="126"/>
      <c r="M103" s="383">
        <f>H103-I103</f>
        <v>112</v>
      </c>
      <c r="N103" s="81"/>
      <c r="O103" s="279"/>
      <c r="P103" s="130"/>
      <c r="Q103" s="262"/>
      <c r="R103" s="130"/>
      <c r="S103" s="262"/>
      <c r="T103" s="134"/>
      <c r="U103" s="262"/>
      <c r="V103" s="131">
        <v>8</v>
      </c>
      <c r="W103" s="270">
        <v>4</v>
      </c>
      <c r="X103" s="134"/>
      <c r="Y103" s="654"/>
      <c r="Z103" s="135"/>
      <c r="AA103" s="812">
        <v>3</v>
      </c>
      <c r="AC103" s="619"/>
      <c r="AD103" s="625"/>
      <c r="AE103" s="625"/>
      <c r="AF103" s="625"/>
      <c r="AG103" s="626"/>
      <c r="AH103" s="626"/>
      <c r="AI103" s="625"/>
      <c r="AJ103" s="626"/>
      <c r="AK103" s="626"/>
      <c r="AL103" s="626"/>
      <c r="AM103" s="626"/>
      <c r="AN103" s="626"/>
      <c r="AO103" s="631"/>
      <c r="AP103" s="631"/>
      <c r="AQ103" s="626"/>
      <c r="AR103" s="626"/>
      <c r="AS103" s="626"/>
    </row>
    <row r="104" spans="1:45" s="6" customFormat="1" ht="36.75" customHeight="1">
      <c r="A104" s="70" t="s">
        <v>178</v>
      </c>
      <c r="B104" s="221" t="s">
        <v>87</v>
      </c>
      <c r="C104" s="218"/>
      <c r="D104" s="218"/>
      <c r="E104" s="218"/>
      <c r="F104" s="217"/>
      <c r="G104" s="307">
        <v>5.5</v>
      </c>
      <c r="H104" s="68">
        <f t="shared" si="7"/>
        <v>165</v>
      </c>
      <c r="I104" s="217"/>
      <c r="J104" s="217"/>
      <c r="K104" s="217"/>
      <c r="L104" s="217"/>
      <c r="M104" s="398"/>
      <c r="N104" s="91"/>
      <c r="O104" s="277"/>
      <c r="P104" s="115"/>
      <c r="Q104" s="277"/>
      <c r="R104" s="117"/>
      <c r="S104" s="277"/>
      <c r="T104" s="115"/>
      <c r="U104" s="277"/>
      <c r="V104" s="115"/>
      <c r="W104" s="277"/>
      <c r="X104" s="115"/>
      <c r="Y104" s="277"/>
      <c r="Z104" s="117"/>
      <c r="AA104" s="812"/>
      <c r="AC104" s="619"/>
      <c r="AD104" s="625"/>
      <c r="AE104" s="625"/>
      <c r="AF104" s="625"/>
      <c r="AG104" s="625"/>
      <c r="AH104" s="625"/>
      <c r="AI104" s="626"/>
      <c r="AJ104" s="626"/>
      <c r="AK104" s="625"/>
      <c r="AL104" s="625"/>
      <c r="AM104" s="625"/>
      <c r="AN104" s="625"/>
      <c r="AO104" s="625"/>
      <c r="AP104" s="625"/>
      <c r="AQ104" s="625"/>
      <c r="AR104" s="625"/>
      <c r="AS104" s="626"/>
    </row>
    <row r="105" spans="1:45" s="6" customFormat="1" ht="24.75" customHeight="1" thickBot="1">
      <c r="A105" s="345"/>
      <c r="B105" s="72" t="s">
        <v>48</v>
      </c>
      <c r="C105" s="224"/>
      <c r="D105" s="224"/>
      <c r="E105" s="225"/>
      <c r="F105" s="224"/>
      <c r="G105" s="323">
        <v>2</v>
      </c>
      <c r="H105" s="344">
        <f t="shared" si="7"/>
        <v>60</v>
      </c>
      <c r="I105" s="226"/>
      <c r="J105" s="224"/>
      <c r="K105" s="224"/>
      <c r="L105" s="224"/>
      <c r="M105" s="400"/>
      <c r="N105" s="146"/>
      <c r="O105" s="278"/>
      <c r="P105" s="147"/>
      <c r="Q105" s="278"/>
      <c r="R105" s="148"/>
      <c r="S105" s="278"/>
      <c r="T105" s="147"/>
      <c r="U105" s="278"/>
      <c r="V105" s="147"/>
      <c r="W105" s="278"/>
      <c r="X105" s="147"/>
      <c r="Y105" s="278"/>
      <c r="Z105" s="148"/>
      <c r="AA105" s="812"/>
      <c r="AC105" s="619"/>
      <c r="AD105" s="625"/>
      <c r="AE105" s="625"/>
      <c r="AF105" s="625"/>
      <c r="AG105" s="625"/>
      <c r="AH105" s="625"/>
      <c r="AI105" s="626"/>
      <c r="AJ105" s="626"/>
      <c r="AK105" s="625"/>
      <c r="AL105" s="625"/>
      <c r="AM105" s="625"/>
      <c r="AN105" s="625"/>
      <c r="AO105" s="625"/>
      <c r="AP105" s="625"/>
      <c r="AQ105" s="625"/>
      <c r="AR105" s="625"/>
      <c r="AS105" s="626"/>
    </row>
    <row r="106" spans="1:45" s="6" customFormat="1" ht="26.25" customHeight="1" thickBot="1">
      <c r="A106" s="189" t="s">
        <v>179</v>
      </c>
      <c r="B106" s="98" t="s">
        <v>58</v>
      </c>
      <c r="C106" s="227">
        <v>6</v>
      </c>
      <c r="D106" s="227"/>
      <c r="E106" s="227"/>
      <c r="F106" s="192"/>
      <c r="G106" s="309">
        <v>3.5</v>
      </c>
      <c r="H106" s="343">
        <f>G106*30</f>
        <v>105</v>
      </c>
      <c r="I106" s="128">
        <v>6</v>
      </c>
      <c r="J106" s="128" t="s">
        <v>279</v>
      </c>
      <c r="K106" s="126" t="s">
        <v>280</v>
      </c>
      <c r="L106" s="192"/>
      <c r="M106" s="401">
        <f>H106-I106</f>
        <v>99</v>
      </c>
      <c r="N106" s="81"/>
      <c r="O106" s="273"/>
      <c r="P106" s="130"/>
      <c r="Q106" s="279"/>
      <c r="R106" s="134"/>
      <c r="S106" s="262"/>
      <c r="T106" s="133"/>
      <c r="U106" s="303"/>
      <c r="V106" s="134"/>
      <c r="W106" s="262"/>
      <c r="X106" s="683">
        <v>4</v>
      </c>
      <c r="Y106" s="612">
        <v>2</v>
      </c>
      <c r="Z106" s="228"/>
      <c r="AA106" s="812">
        <v>3</v>
      </c>
      <c r="AC106" s="619"/>
      <c r="AD106" s="619"/>
      <c r="AE106" s="619"/>
      <c r="AF106" s="625"/>
      <c r="AG106" s="625"/>
      <c r="AH106" s="625"/>
      <c r="AI106" s="626"/>
      <c r="AJ106" s="626"/>
      <c r="AK106" s="626"/>
      <c r="AL106" s="626"/>
      <c r="AM106" s="628"/>
      <c r="AN106" s="628"/>
      <c r="AO106" s="626"/>
      <c r="AP106" s="626"/>
      <c r="AQ106" s="631"/>
      <c r="AR106" s="631"/>
      <c r="AS106" s="627"/>
    </row>
    <row r="107" spans="1:50" s="12" customFormat="1" ht="41.25" customHeight="1">
      <c r="A107" s="70" t="s">
        <v>180</v>
      </c>
      <c r="B107" s="109" t="s">
        <v>88</v>
      </c>
      <c r="C107" s="111"/>
      <c r="D107" s="110"/>
      <c r="E107" s="112"/>
      <c r="F107" s="335"/>
      <c r="G107" s="873">
        <v>6.5</v>
      </c>
      <c r="H107" s="68">
        <f t="shared" si="7"/>
        <v>195</v>
      </c>
      <c r="I107" s="114"/>
      <c r="J107" s="114"/>
      <c r="K107" s="110"/>
      <c r="L107" s="110"/>
      <c r="M107" s="386"/>
      <c r="N107" s="91"/>
      <c r="O107" s="263"/>
      <c r="P107" s="116"/>
      <c r="Q107" s="277"/>
      <c r="R107" s="117"/>
      <c r="S107" s="263"/>
      <c r="T107" s="117"/>
      <c r="U107" s="263"/>
      <c r="V107" s="117"/>
      <c r="W107" s="263"/>
      <c r="X107" s="117"/>
      <c r="Y107" s="263"/>
      <c r="Z107" s="117"/>
      <c r="AA107" s="813"/>
      <c r="AC107" s="619"/>
      <c r="AD107" s="626"/>
      <c r="AE107" s="626"/>
      <c r="AF107" s="628"/>
      <c r="AG107" s="625"/>
      <c r="AH107" s="625"/>
      <c r="AI107" s="626"/>
      <c r="AJ107" s="626"/>
      <c r="AK107" s="626"/>
      <c r="AL107" s="626"/>
      <c r="AM107" s="626"/>
      <c r="AN107" s="626"/>
      <c r="AO107" s="626"/>
      <c r="AP107" s="626"/>
      <c r="AQ107" s="626"/>
      <c r="AR107" s="626"/>
      <c r="AS107" s="626"/>
      <c r="AT107" s="6"/>
      <c r="AU107" s="6"/>
      <c r="AV107" s="6"/>
      <c r="AW107" s="6"/>
      <c r="AX107" s="6"/>
    </row>
    <row r="108" spans="1:50" s="12" customFormat="1" ht="21" customHeight="1" thickBot="1">
      <c r="A108" s="801"/>
      <c r="B108" s="72" t="s">
        <v>48</v>
      </c>
      <c r="C108" s="224"/>
      <c r="D108" s="224"/>
      <c r="E108" s="225"/>
      <c r="F108" s="224"/>
      <c r="G108" s="931">
        <v>1.5</v>
      </c>
      <c r="H108" s="344">
        <f aca="true" t="shared" si="8" ref="H108:H113">G108*30</f>
        <v>45</v>
      </c>
      <c r="I108" s="138"/>
      <c r="J108" s="138"/>
      <c r="K108" s="139"/>
      <c r="L108" s="139"/>
      <c r="M108" s="388"/>
      <c r="N108" s="75"/>
      <c r="O108" s="268"/>
      <c r="P108" s="802"/>
      <c r="Q108" s="298"/>
      <c r="R108" s="173"/>
      <c r="S108" s="268"/>
      <c r="T108" s="173"/>
      <c r="U108" s="268"/>
      <c r="V108" s="173"/>
      <c r="W108" s="268"/>
      <c r="X108" s="173"/>
      <c r="Y108" s="656"/>
      <c r="Z108" s="803"/>
      <c r="AA108" s="813"/>
      <c r="AC108" s="619"/>
      <c r="AD108" s="626"/>
      <c r="AE108" s="626"/>
      <c r="AF108" s="628"/>
      <c r="AG108" s="625"/>
      <c r="AH108" s="625"/>
      <c r="AI108" s="626"/>
      <c r="AJ108" s="626"/>
      <c r="AK108" s="626"/>
      <c r="AL108" s="626"/>
      <c r="AM108" s="626"/>
      <c r="AN108" s="626"/>
      <c r="AO108" s="626"/>
      <c r="AP108" s="626"/>
      <c r="AQ108" s="626"/>
      <c r="AR108" s="626"/>
      <c r="AS108" s="626"/>
      <c r="AT108" s="6"/>
      <c r="AU108" s="6"/>
      <c r="AV108" s="6"/>
      <c r="AW108" s="6"/>
      <c r="AX108" s="6"/>
    </row>
    <row r="109" spans="1:45" s="6" customFormat="1" ht="29.25" customHeight="1" thickBot="1">
      <c r="A109" s="189" t="s">
        <v>181</v>
      </c>
      <c r="B109" s="98" t="s">
        <v>58</v>
      </c>
      <c r="C109" s="126">
        <v>3</v>
      </c>
      <c r="D109" s="126"/>
      <c r="E109" s="152"/>
      <c r="F109" s="151"/>
      <c r="G109" s="874">
        <v>4</v>
      </c>
      <c r="H109" s="343">
        <f t="shared" si="8"/>
        <v>120</v>
      </c>
      <c r="I109" s="128">
        <v>8</v>
      </c>
      <c r="J109" s="128" t="s">
        <v>277</v>
      </c>
      <c r="K109" s="126" t="s">
        <v>278</v>
      </c>
      <c r="L109" s="126"/>
      <c r="M109" s="383">
        <f>H109-I109</f>
        <v>112</v>
      </c>
      <c r="N109" s="81"/>
      <c r="O109" s="279"/>
      <c r="P109" s="130"/>
      <c r="Q109" s="279"/>
      <c r="R109" s="683">
        <v>8</v>
      </c>
      <c r="S109" s="279" t="s">
        <v>235</v>
      </c>
      <c r="T109" s="134"/>
      <c r="U109" s="262"/>
      <c r="V109" s="168"/>
      <c r="W109" s="267"/>
      <c r="X109" s="168"/>
      <c r="Y109" s="655"/>
      <c r="Z109" s="169"/>
      <c r="AA109" s="812">
        <v>2</v>
      </c>
      <c r="AC109" s="619"/>
      <c r="AD109" s="625"/>
      <c r="AE109" s="625"/>
      <c r="AF109" s="625"/>
      <c r="AG109" s="625"/>
      <c r="AH109" s="625"/>
      <c r="AI109" s="552"/>
      <c r="AJ109" s="625"/>
      <c r="AK109" s="626"/>
      <c r="AL109" s="626"/>
      <c r="AM109" s="626"/>
      <c r="AN109" s="626"/>
      <c r="AO109" s="629"/>
      <c r="AP109" s="629"/>
      <c r="AQ109" s="629"/>
      <c r="AR109" s="629"/>
      <c r="AS109" s="629"/>
    </row>
    <row r="110" spans="1:50" s="33" customFormat="1" ht="45" customHeight="1" thickBot="1">
      <c r="A110" s="348" t="s">
        <v>182</v>
      </c>
      <c r="B110" s="409" t="s">
        <v>267</v>
      </c>
      <c r="C110" s="416"/>
      <c r="D110" s="416"/>
      <c r="E110" s="411">
        <v>4</v>
      </c>
      <c r="F110" s="412"/>
      <c r="G110" s="932">
        <v>1</v>
      </c>
      <c r="H110" s="429">
        <f t="shared" si="8"/>
        <v>30</v>
      </c>
      <c r="I110" s="415">
        <f>SUM(J110:L110)</f>
        <v>8</v>
      </c>
      <c r="J110" s="415"/>
      <c r="K110" s="415"/>
      <c r="L110" s="415">
        <v>8</v>
      </c>
      <c r="M110" s="380">
        <f>H110-I110</f>
        <v>22</v>
      </c>
      <c r="N110" s="410"/>
      <c r="O110" s="423"/>
      <c r="P110" s="423"/>
      <c r="Q110" s="423"/>
      <c r="R110" s="424"/>
      <c r="S110" s="424"/>
      <c r="T110" s="418">
        <v>4</v>
      </c>
      <c r="U110" s="418">
        <v>4</v>
      </c>
      <c r="V110" s="424"/>
      <c r="W110" s="424"/>
      <c r="X110" s="424"/>
      <c r="Y110" s="654"/>
      <c r="Z110" s="425"/>
      <c r="AA110" s="817">
        <v>2</v>
      </c>
      <c r="AB110" s="6"/>
      <c r="AC110" s="619"/>
      <c r="AD110" s="625"/>
      <c r="AE110" s="625"/>
      <c r="AF110" s="625"/>
      <c r="AG110" s="625"/>
      <c r="AH110" s="625"/>
      <c r="AI110" s="626"/>
      <c r="AJ110" s="626"/>
      <c r="AK110" s="626"/>
      <c r="AL110" s="626"/>
      <c r="AM110" s="552"/>
      <c r="AN110" s="552"/>
      <c r="AO110" s="626"/>
      <c r="AP110" s="626"/>
      <c r="AQ110" s="626"/>
      <c r="AR110" s="626"/>
      <c r="AS110" s="626"/>
      <c r="AT110" s="6"/>
      <c r="AU110" s="6"/>
      <c r="AV110" s="6"/>
      <c r="AW110" s="6"/>
      <c r="AX110" s="6"/>
    </row>
    <row r="111" spans="1:50" s="33" customFormat="1" ht="34.5" customHeight="1" thickBot="1">
      <c r="A111" s="70" t="s">
        <v>183</v>
      </c>
      <c r="B111" s="223" t="s">
        <v>212</v>
      </c>
      <c r="C111" s="91"/>
      <c r="D111" s="91"/>
      <c r="E111" s="112"/>
      <c r="F111" s="335"/>
      <c r="G111" s="873">
        <v>3.5</v>
      </c>
      <c r="H111" s="68">
        <f t="shared" si="8"/>
        <v>105</v>
      </c>
      <c r="I111" s="553"/>
      <c r="J111" s="553"/>
      <c r="K111" s="553"/>
      <c r="L111" s="553"/>
      <c r="M111" s="386"/>
      <c r="N111" s="554"/>
      <c r="O111" s="555"/>
      <c r="P111" s="555"/>
      <c r="Q111" s="279"/>
      <c r="R111" s="556"/>
      <c r="S111" s="556"/>
      <c r="T111" s="557"/>
      <c r="U111" s="265"/>
      <c r="V111" s="556"/>
      <c r="W111" s="556"/>
      <c r="X111" s="556"/>
      <c r="Y111" s="654"/>
      <c r="Z111" s="558"/>
      <c r="AA111" s="815"/>
      <c r="AB111" s="6"/>
      <c r="AC111" s="619"/>
      <c r="AD111" s="625"/>
      <c r="AE111" s="625"/>
      <c r="AF111" s="625"/>
      <c r="AG111" s="625"/>
      <c r="AH111" s="625"/>
      <c r="AI111" s="626"/>
      <c r="AJ111" s="626"/>
      <c r="AK111" s="626"/>
      <c r="AL111" s="626"/>
      <c r="AM111" s="552"/>
      <c r="AN111" s="552"/>
      <c r="AO111" s="626"/>
      <c r="AP111" s="626"/>
      <c r="AQ111" s="626"/>
      <c r="AR111" s="626"/>
      <c r="AS111" s="626"/>
      <c r="AT111" s="6"/>
      <c r="AU111" s="6"/>
      <c r="AV111" s="6"/>
      <c r="AW111" s="6"/>
      <c r="AX111" s="6"/>
    </row>
    <row r="112" spans="1:50" s="33" customFormat="1" ht="22.5" customHeight="1" thickBot="1">
      <c r="A112" s="345"/>
      <c r="B112" s="72" t="s">
        <v>48</v>
      </c>
      <c r="C112" s="146"/>
      <c r="D112" s="146"/>
      <c r="E112" s="144"/>
      <c r="F112" s="334"/>
      <c r="G112" s="922">
        <v>1</v>
      </c>
      <c r="H112" s="344">
        <f t="shared" si="8"/>
        <v>30</v>
      </c>
      <c r="I112" s="553"/>
      <c r="J112" s="553"/>
      <c r="K112" s="553"/>
      <c r="L112" s="553"/>
      <c r="M112" s="386"/>
      <c r="N112" s="554"/>
      <c r="O112" s="555"/>
      <c r="P112" s="555"/>
      <c r="Q112" s="279"/>
      <c r="R112" s="556"/>
      <c r="S112" s="556"/>
      <c r="T112" s="557"/>
      <c r="U112" s="265"/>
      <c r="V112" s="556"/>
      <c r="W112" s="556"/>
      <c r="X112" s="556"/>
      <c r="Y112" s="654"/>
      <c r="Z112" s="558"/>
      <c r="AA112" s="815"/>
      <c r="AB112" s="6"/>
      <c r="AC112" s="619"/>
      <c r="AD112" s="625"/>
      <c r="AE112" s="625"/>
      <c r="AF112" s="625"/>
      <c r="AG112" s="625"/>
      <c r="AH112" s="625"/>
      <c r="AI112" s="626"/>
      <c r="AJ112" s="626"/>
      <c r="AK112" s="626"/>
      <c r="AL112" s="626"/>
      <c r="AM112" s="552"/>
      <c r="AN112" s="552"/>
      <c r="AO112" s="626"/>
      <c r="AP112" s="626"/>
      <c r="AQ112" s="626"/>
      <c r="AR112" s="626"/>
      <c r="AS112" s="626"/>
      <c r="AT112" s="6"/>
      <c r="AU112" s="6"/>
      <c r="AV112" s="6"/>
      <c r="AW112" s="6"/>
      <c r="AX112" s="6"/>
    </row>
    <row r="113" spans="1:45" s="6" customFormat="1" ht="33.75" customHeight="1" thickBot="1">
      <c r="A113" s="189" t="s">
        <v>211</v>
      </c>
      <c r="B113" s="351" t="s">
        <v>213</v>
      </c>
      <c r="C113" s="81"/>
      <c r="D113" s="132">
        <v>6</v>
      </c>
      <c r="E113" s="152"/>
      <c r="F113" s="151"/>
      <c r="G113" s="874">
        <v>2.5</v>
      </c>
      <c r="H113" s="343">
        <f t="shared" si="8"/>
        <v>75</v>
      </c>
      <c r="I113" s="128">
        <v>12</v>
      </c>
      <c r="J113" s="536" t="s">
        <v>282</v>
      </c>
      <c r="K113" s="536" t="s">
        <v>283</v>
      </c>
      <c r="L113" s="126"/>
      <c r="M113" s="383">
        <f>H113-I113</f>
        <v>63</v>
      </c>
      <c r="N113" s="81"/>
      <c r="O113" s="294"/>
      <c r="P113" s="130"/>
      <c r="Q113" s="279"/>
      <c r="R113" s="134"/>
      <c r="S113" s="262"/>
      <c r="T113" s="134"/>
      <c r="U113" s="262"/>
      <c r="V113" s="134"/>
      <c r="W113" s="262"/>
      <c r="X113" s="131">
        <v>8</v>
      </c>
      <c r="Y113" s="612">
        <v>4</v>
      </c>
      <c r="Z113" s="228"/>
      <c r="AA113" s="812">
        <v>3</v>
      </c>
      <c r="AC113" s="619"/>
      <c r="AD113" s="643"/>
      <c r="AE113" s="643"/>
      <c r="AF113" s="625"/>
      <c r="AG113" s="625"/>
      <c r="AH113" s="625"/>
      <c r="AI113" s="626"/>
      <c r="AJ113" s="626"/>
      <c r="AK113" s="626"/>
      <c r="AL113" s="626"/>
      <c r="AM113" s="626"/>
      <c r="AN113" s="626"/>
      <c r="AO113" s="626"/>
      <c r="AP113" s="626"/>
      <c r="AQ113" s="631"/>
      <c r="AR113" s="631"/>
      <c r="AS113" s="627"/>
    </row>
    <row r="114" spans="1:51" s="31" customFormat="1" ht="23.25" customHeight="1" thickBot="1">
      <c r="A114" s="1763" t="s">
        <v>287</v>
      </c>
      <c r="B114" s="1764"/>
      <c r="C114" s="1764"/>
      <c r="D114" s="1764"/>
      <c r="E114" s="1764"/>
      <c r="F114" s="1764"/>
      <c r="G114" s="1764"/>
      <c r="H114" s="1764"/>
      <c r="I114" s="1764"/>
      <c r="J114" s="1764"/>
      <c r="K114" s="1764"/>
      <c r="L114" s="1764"/>
      <c r="M114" s="1764"/>
      <c r="N114" s="1764"/>
      <c r="O114" s="1764"/>
      <c r="P114" s="1764"/>
      <c r="Q114" s="1764"/>
      <c r="R114" s="1764"/>
      <c r="S114" s="1764"/>
      <c r="T114" s="1764"/>
      <c r="U114" s="1764"/>
      <c r="V114" s="1764"/>
      <c r="W114" s="1764"/>
      <c r="X114" s="1764"/>
      <c r="Y114" s="1764"/>
      <c r="Z114" s="1765"/>
      <c r="AA114" s="816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</row>
    <row r="115" spans="1:50" s="18" customFormat="1" ht="32.25" customHeight="1" thickBot="1">
      <c r="A115" s="561">
        <v>2</v>
      </c>
      <c r="B115" s="560" t="s">
        <v>71</v>
      </c>
      <c r="C115" s="235"/>
      <c r="D115" s="235"/>
      <c r="E115" s="236"/>
      <c r="F115" s="235"/>
      <c r="G115" s="325">
        <v>16.5</v>
      </c>
      <c r="H115" s="343">
        <f>G115*30</f>
        <v>495</v>
      </c>
      <c r="I115" s="235">
        <f>SUMPRODUCT(N115:R115,$N$4:$R$4)</f>
        <v>0</v>
      </c>
      <c r="J115" s="235"/>
      <c r="K115" s="235"/>
      <c r="L115" s="235">
        <v>0</v>
      </c>
      <c r="M115" s="402">
        <f>H115-I115</f>
        <v>495</v>
      </c>
      <c r="N115" s="81"/>
      <c r="O115" s="279"/>
      <c r="P115" s="130"/>
      <c r="Q115" s="279"/>
      <c r="R115" s="130"/>
      <c r="S115" s="279"/>
      <c r="T115" s="130"/>
      <c r="U115" s="279"/>
      <c r="V115" s="130"/>
      <c r="W115" s="279"/>
      <c r="X115" s="130"/>
      <c r="Y115" s="658"/>
      <c r="Z115" s="214"/>
      <c r="AA115" s="812">
        <v>3</v>
      </c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:50" s="18" customFormat="1" ht="27.75" customHeight="1" thickBot="1">
      <c r="A116" s="562">
        <v>3</v>
      </c>
      <c r="B116" s="867" t="s">
        <v>72</v>
      </c>
      <c r="C116" s="235" t="s">
        <v>300</v>
      </c>
      <c r="D116" s="235"/>
      <c r="E116" s="236"/>
      <c r="F116" s="235"/>
      <c r="G116" s="325">
        <v>2</v>
      </c>
      <c r="H116" s="343">
        <f>G116*30</f>
        <v>60</v>
      </c>
      <c r="I116" s="235">
        <f>SUMPRODUCT(N116:R116,$N$4:$R$4)</f>
        <v>0</v>
      </c>
      <c r="J116" s="235"/>
      <c r="K116" s="235"/>
      <c r="L116" s="235">
        <v>0</v>
      </c>
      <c r="M116" s="402">
        <f>H116-I116</f>
        <v>60</v>
      </c>
      <c r="N116" s="81"/>
      <c r="O116" s="279"/>
      <c r="P116" s="130"/>
      <c r="Q116" s="279"/>
      <c r="R116" s="130"/>
      <c r="S116" s="279"/>
      <c r="T116" s="130"/>
      <c r="U116" s="279"/>
      <c r="V116" s="130"/>
      <c r="W116" s="279"/>
      <c r="X116" s="130"/>
      <c r="Y116" s="658"/>
      <c r="Z116" s="214"/>
      <c r="AA116" s="812">
        <v>3</v>
      </c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:50" s="18" customFormat="1" ht="20.25" customHeight="1" thickBot="1">
      <c r="A117" s="858">
        <v>4</v>
      </c>
      <c r="B117" s="859" t="s">
        <v>73</v>
      </c>
      <c r="C117" s="860"/>
      <c r="D117" s="860"/>
      <c r="E117" s="861"/>
      <c r="F117" s="862"/>
      <c r="G117" s="868"/>
      <c r="H117" s="870">
        <f>G117*30</f>
        <v>0</v>
      </c>
      <c r="I117" s="114"/>
      <c r="J117" s="114"/>
      <c r="K117" s="110"/>
      <c r="L117" s="110"/>
      <c r="M117" s="403"/>
      <c r="N117" s="91"/>
      <c r="O117" s="277"/>
      <c r="P117" s="115"/>
      <c r="Q117" s="277"/>
      <c r="R117" s="115"/>
      <c r="S117" s="277"/>
      <c r="T117" s="115"/>
      <c r="U117" s="277"/>
      <c r="V117" s="115"/>
      <c r="W117" s="277"/>
      <c r="X117" s="115"/>
      <c r="Y117" s="277"/>
      <c r="Z117" s="115"/>
      <c r="AA117" s="812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:27" ht="13.5" customHeight="1" thickBot="1">
      <c r="A118" s="863">
        <v>5</v>
      </c>
      <c r="B118" s="859" t="s">
        <v>74</v>
      </c>
      <c r="C118" s="864"/>
      <c r="D118" s="864"/>
      <c r="E118" s="865"/>
      <c r="F118" s="866"/>
      <c r="G118" s="869"/>
      <c r="H118" s="871">
        <f>G118*30</f>
        <v>0</v>
      </c>
      <c r="I118" s="145"/>
      <c r="J118" s="145"/>
      <c r="K118" s="143"/>
      <c r="L118" s="143"/>
      <c r="M118" s="568"/>
      <c r="N118" s="206"/>
      <c r="O118" s="276"/>
      <c r="P118" s="207"/>
      <c r="Q118" s="604"/>
      <c r="R118" s="206"/>
      <c r="S118" s="276"/>
      <c r="T118" s="206"/>
      <c r="U118" s="276"/>
      <c r="V118" s="206"/>
      <c r="W118" s="276"/>
      <c r="X118" s="206"/>
      <c r="Y118" s="276"/>
      <c r="Z118" s="206"/>
      <c r="AA118" s="810"/>
    </row>
    <row r="119" spans="1:27" ht="19.5" thickBot="1">
      <c r="A119" s="1755" t="s">
        <v>99</v>
      </c>
      <c r="B119" s="1821"/>
      <c r="C119" s="569"/>
      <c r="D119" s="340"/>
      <c r="E119" s="341"/>
      <c r="F119" s="342"/>
      <c r="G119" s="316">
        <f>SUM(G120,G121)</f>
        <v>104</v>
      </c>
      <c r="H119" s="343">
        <f>SUM(H120:H121)</f>
        <v>3120</v>
      </c>
      <c r="I119" s="235"/>
      <c r="J119" s="235"/>
      <c r="K119" s="235"/>
      <c r="L119" s="235"/>
      <c r="M119" s="570"/>
      <c r="N119" s="566"/>
      <c r="O119" s="276"/>
      <c r="P119" s="207"/>
      <c r="Q119" s="604"/>
      <c r="R119" s="206"/>
      <c r="S119" s="276"/>
      <c r="T119" s="206"/>
      <c r="U119" s="276"/>
      <c r="V119" s="206"/>
      <c r="W119" s="276"/>
      <c r="X119" s="206"/>
      <c r="Y119" s="276"/>
      <c r="Z119" s="206"/>
      <c r="AA119" s="810"/>
    </row>
    <row r="120" spans="1:27" ht="19.5" thickBot="1">
      <c r="A120" s="1761" t="s">
        <v>54</v>
      </c>
      <c r="B120" s="1762"/>
      <c r="C120" s="140"/>
      <c r="D120" s="140"/>
      <c r="E120" s="477"/>
      <c r="F120" s="140"/>
      <c r="G120" s="314">
        <f>SUMIF($B$65:$B$118,"=*на базі ВНЗ 1 рівня*",G65:G118)</f>
        <v>18.5</v>
      </c>
      <c r="H120" s="478">
        <f>SUMIF($B$65:$B$118,"=*на базі ВНЗ 1 рівня*",H65:H118)</f>
        <v>555</v>
      </c>
      <c r="I120" s="472"/>
      <c r="J120" s="472"/>
      <c r="K120" s="472"/>
      <c r="L120" s="472"/>
      <c r="M120" s="573"/>
      <c r="N120" s="106"/>
      <c r="O120" s="274"/>
      <c r="P120" s="204"/>
      <c r="Q120" s="605"/>
      <c r="R120" s="106"/>
      <c r="S120" s="274"/>
      <c r="T120" s="106"/>
      <c r="U120" s="274"/>
      <c r="V120" s="106"/>
      <c r="W120" s="274"/>
      <c r="X120" s="106"/>
      <c r="Y120" s="274"/>
      <c r="Z120" s="106"/>
      <c r="AA120" s="810"/>
    </row>
    <row r="121" spans="1:50" s="32" customFormat="1" ht="19.5" thickBot="1">
      <c r="A121" s="1750" t="s">
        <v>214</v>
      </c>
      <c r="B121" s="1751"/>
      <c r="C121" s="374"/>
      <c r="D121" s="374"/>
      <c r="E121" s="540"/>
      <c r="F121" s="374"/>
      <c r="G121" s="574">
        <f>SUMIF($B$65:$B$118,"=* ДДМА*",G65:G118)</f>
        <v>85.5</v>
      </c>
      <c r="H121" s="376">
        <f aca="true" t="shared" si="9" ref="H121:M121">SUMIF($B$65:$B$118,"=* ДДМА*",H65:H118)</f>
        <v>2565</v>
      </c>
      <c r="I121" s="376">
        <f t="shared" si="9"/>
        <v>164</v>
      </c>
      <c r="J121" s="376">
        <f t="shared" si="9"/>
        <v>4</v>
      </c>
      <c r="K121" s="376">
        <f t="shared" si="9"/>
        <v>0</v>
      </c>
      <c r="L121" s="376">
        <f t="shared" si="9"/>
        <v>16</v>
      </c>
      <c r="M121" s="376">
        <f t="shared" si="9"/>
        <v>2401</v>
      </c>
      <c r="N121" s="571">
        <f aca="true" t="shared" si="10" ref="N121:Z121">SUM(N65:N113)</f>
        <v>16</v>
      </c>
      <c r="O121" s="571">
        <f t="shared" si="10"/>
        <v>0</v>
      </c>
      <c r="P121" s="571">
        <f t="shared" si="10"/>
        <v>16</v>
      </c>
      <c r="Q121" s="571">
        <f t="shared" si="10"/>
        <v>2</v>
      </c>
      <c r="R121" s="571">
        <f t="shared" si="10"/>
        <v>24</v>
      </c>
      <c r="S121" s="571">
        <f t="shared" si="10"/>
        <v>0</v>
      </c>
      <c r="T121" s="572">
        <f t="shared" si="10"/>
        <v>32</v>
      </c>
      <c r="U121" s="571">
        <f t="shared" si="10"/>
        <v>8</v>
      </c>
      <c r="V121" s="571">
        <f t="shared" si="10"/>
        <v>36</v>
      </c>
      <c r="W121" s="572">
        <f t="shared" si="10"/>
        <v>6</v>
      </c>
      <c r="X121" s="571">
        <f t="shared" si="10"/>
        <v>24</v>
      </c>
      <c r="Y121" s="572">
        <f t="shared" si="10"/>
        <v>10</v>
      </c>
      <c r="Z121" s="575">
        <f t="shared" si="10"/>
        <v>0</v>
      </c>
      <c r="AA121" s="818">
        <f>SUM(N121:Z121)</f>
        <v>174</v>
      </c>
      <c r="AB121" s="8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3"/>
      <c r="AN121" s="54"/>
      <c r="AO121" s="54"/>
      <c r="AP121" s="54"/>
      <c r="AQ121" s="54"/>
      <c r="AR121" s="53"/>
      <c r="AS121" s="54"/>
      <c r="AT121" s="8"/>
      <c r="AU121" s="8"/>
      <c r="AV121" s="8"/>
      <c r="AW121" s="8"/>
      <c r="AX121" s="8"/>
    </row>
    <row r="122" spans="1:50" s="32" customFormat="1" ht="19.5" thickBot="1">
      <c r="A122" s="1813"/>
      <c r="B122" s="1814"/>
      <c r="C122" s="1814"/>
      <c r="D122" s="1814"/>
      <c r="E122" s="1814"/>
      <c r="F122" s="1814"/>
      <c r="G122" s="1814"/>
      <c r="H122" s="1814"/>
      <c r="I122" s="1814"/>
      <c r="J122" s="1814"/>
      <c r="K122" s="1814"/>
      <c r="L122" s="1814"/>
      <c r="M122" s="1815"/>
      <c r="N122" s="563"/>
      <c r="O122" s="564"/>
      <c r="P122" s="563"/>
      <c r="Q122" s="564"/>
      <c r="R122" s="563"/>
      <c r="S122" s="564"/>
      <c r="T122" s="565"/>
      <c r="U122" s="564"/>
      <c r="V122" s="563"/>
      <c r="W122" s="564"/>
      <c r="X122" s="563"/>
      <c r="Y122" s="660"/>
      <c r="Z122" s="563"/>
      <c r="AA122" s="819"/>
      <c r="AB122" s="8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3"/>
      <c r="AN122" s="54"/>
      <c r="AO122" s="54"/>
      <c r="AP122" s="54"/>
      <c r="AQ122" s="54"/>
      <c r="AR122" s="53"/>
      <c r="AS122" s="54"/>
      <c r="AT122" s="8"/>
      <c r="AU122" s="8"/>
      <c r="AV122" s="8"/>
      <c r="AW122" s="8"/>
      <c r="AX122" s="8"/>
    </row>
    <row r="123" spans="1:34" ht="19.5" customHeight="1" thickBot="1">
      <c r="A123" s="1755" t="s">
        <v>75</v>
      </c>
      <c r="B123" s="1756"/>
      <c r="C123" s="339"/>
      <c r="D123" s="340"/>
      <c r="E123" s="341"/>
      <c r="F123" s="342"/>
      <c r="G123" s="316">
        <f>SUM(G124,G125)</f>
        <v>183</v>
      </c>
      <c r="H123" s="349">
        <f>SUM(H124,H125)</f>
        <v>5520</v>
      </c>
      <c r="I123" s="235"/>
      <c r="J123" s="235"/>
      <c r="K123" s="235"/>
      <c r="L123" s="235"/>
      <c r="M123" s="570"/>
      <c r="N123" s="11"/>
      <c r="R123" s="11"/>
      <c r="T123" s="11"/>
      <c r="V123" s="11"/>
      <c r="X123" s="11"/>
      <c r="Z123" s="11"/>
      <c r="AA123" s="810"/>
      <c r="AF123" s="4"/>
      <c r="AG123" s="4"/>
      <c r="AH123" s="4"/>
    </row>
    <row r="124" spans="1:34" ht="19.5" customHeight="1" thickBot="1">
      <c r="A124" s="1755" t="s">
        <v>54</v>
      </c>
      <c r="B124" s="1756"/>
      <c r="C124" s="77"/>
      <c r="D124" s="77"/>
      <c r="E124" s="240"/>
      <c r="F124" s="77"/>
      <c r="G124" s="309">
        <f>SUM(G120,G61,G21)</f>
        <v>58.5</v>
      </c>
      <c r="H124" s="247">
        <f>SUM(H120,H61,H21)</f>
        <v>1635</v>
      </c>
      <c r="I124" s="183"/>
      <c r="J124" s="183"/>
      <c r="K124" s="183"/>
      <c r="L124" s="183"/>
      <c r="M124" s="614"/>
      <c r="N124" s="11"/>
      <c r="R124" s="11"/>
      <c r="T124" s="11"/>
      <c r="V124" s="11"/>
      <c r="X124" s="11"/>
      <c r="Z124" s="11"/>
      <c r="AA124" s="810"/>
      <c r="AF124" s="4"/>
      <c r="AG124" s="4"/>
      <c r="AH124" s="4"/>
    </row>
    <row r="125" spans="1:50" s="34" customFormat="1" ht="19.5" thickBot="1">
      <c r="A125" s="1750" t="s">
        <v>55</v>
      </c>
      <c r="B125" s="1751"/>
      <c r="C125" s="374"/>
      <c r="D125" s="374"/>
      <c r="E125" s="540"/>
      <c r="F125" s="374"/>
      <c r="G125" s="575">
        <f>SUM(G121,G62,G22)</f>
        <v>124.5</v>
      </c>
      <c r="H125" s="377">
        <f>SUM(H121,H62,H22)</f>
        <v>3885</v>
      </c>
      <c r="I125" s="377">
        <f aca="true" t="shared" si="11" ref="I125:Z125">SUM(I121,I62,I22)</f>
        <v>316</v>
      </c>
      <c r="J125" s="377">
        <f t="shared" si="11"/>
        <v>42</v>
      </c>
      <c r="K125" s="377">
        <f t="shared" si="11"/>
        <v>14</v>
      </c>
      <c r="L125" s="377">
        <f t="shared" si="11"/>
        <v>36</v>
      </c>
      <c r="M125" s="377">
        <f t="shared" si="11"/>
        <v>3569</v>
      </c>
      <c r="N125" s="377">
        <f t="shared" si="11"/>
        <v>40</v>
      </c>
      <c r="O125" s="377">
        <f t="shared" si="11"/>
        <v>10</v>
      </c>
      <c r="P125" s="377">
        <f t="shared" si="11"/>
        <v>50</v>
      </c>
      <c r="Q125" s="377">
        <f t="shared" si="11"/>
        <v>16</v>
      </c>
      <c r="R125" s="377">
        <f t="shared" si="11"/>
        <v>40</v>
      </c>
      <c r="S125" s="377">
        <f t="shared" si="11"/>
        <v>2</v>
      </c>
      <c r="T125" s="377">
        <f t="shared" si="11"/>
        <v>40</v>
      </c>
      <c r="U125" s="377">
        <f t="shared" si="11"/>
        <v>8</v>
      </c>
      <c r="V125" s="377">
        <f t="shared" si="11"/>
        <v>44</v>
      </c>
      <c r="W125" s="377">
        <f t="shared" si="11"/>
        <v>6</v>
      </c>
      <c r="X125" s="377">
        <f t="shared" si="11"/>
        <v>32</v>
      </c>
      <c r="Y125" s="377">
        <f t="shared" si="11"/>
        <v>10</v>
      </c>
      <c r="Z125" s="377">
        <f t="shared" si="11"/>
        <v>0</v>
      </c>
      <c r="AA125" s="808">
        <f>SUM(N125:Z125)</f>
        <v>298</v>
      </c>
      <c r="AB125" s="8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8"/>
      <c r="AU125" s="8"/>
      <c r="AV125" s="8"/>
      <c r="AW125" s="8"/>
      <c r="AX125" s="8"/>
    </row>
    <row r="126" spans="1:30" ht="19.5" customHeight="1" thickBot="1">
      <c r="A126" s="1757" t="s">
        <v>76</v>
      </c>
      <c r="B126" s="1758"/>
      <c r="C126" s="1758"/>
      <c r="D126" s="1758"/>
      <c r="E126" s="1758"/>
      <c r="F126" s="1758"/>
      <c r="G126" s="1758"/>
      <c r="H126" s="1758"/>
      <c r="I126" s="1758"/>
      <c r="J126" s="1758"/>
      <c r="K126" s="1758"/>
      <c r="L126" s="1758"/>
      <c r="M126" s="1758"/>
      <c r="N126" s="1759"/>
      <c r="O126" s="1759"/>
      <c r="P126" s="1759"/>
      <c r="Q126" s="1759"/>
      <c r="R126" s="1759"/>
      <c r="S126" s="1759"/>
      <c r="T126" s="1759"/>
      <c r="U126" s="1759"/>
      <c r="V126" s="1759"/>
      <c r="W126" s="1759"/>
      <c r="X126" s="1759"/>
      <c r="Y126" s="1759"/>
      <c r="Z126" s="1759"/>
      <c r="AA126" s="816"/>
      <c r="AB126" s="30"/>
      <c r="AC126" s="30"/>
      <c r="AD126" s="30"/>
    </row>
    <row r="127" spans="1:45" s="5" customFormat="1" ht="40.5" customHeight="1" thickBot="1">
      <c r="A127" s="189" t="s">
        <v>184</v>
      </c>
      <c r="B127" s="182" t="s">
        <v>92</v>
      </c>
      <c r="C127" s="126">
        <v>4</v>
      </c>
      <c r="D127" s="149"/>
      <c r="E127" s="151"/>
      <c r="F127" s="152"/>
      <c r="G127" s="82">
        <v>3.5</v>
      </c>
      <c r="H127" s="343">
        <f>G127*30</f>
        <v>105</v>
      </c>
      <c r="I127" s="128">
        <v>6</v>
      </c>
      <c r="J127" s="128" t="s">
        <v>279</v>
      </c>
      <c r="K127" s="126" t="s">
        <v>280</v>
      </c>
      <c r="L127" s="128"/>
      <c r="M127" s="399">
        <f>H127-I127</f>
        <v>99</v>
      </c>
      <c r="N127" s="81"/>
      <c r="O127" s="273"/>
      <c r="P127" s="130"/>
      <c r="Q127" s="279"/>
      <c r="R127" s="130"/>
      <c r="S127" s="283"/>
      <c r="T127" s="683">
        <v>4</v>
      </c>
      <c r="U127" s="270">
        <v>2</v>
      </c>
      <c r="V127" s="248"/>
      <c r="W127" s="283"/>
      <c r="X127" s="248"/>
      <c r="Y127" s="661"/>
      <c r="Z127" s="249"/>
      <c r="AA127" s="809">
        <v>2</v>
      </c>
      <c r="AC127" s="619"/>
      <c r="AD127" s="619"/>
      <c r="AE127" s="619"/>
      <c r="AF127" s="625"/>
      <c r="AG127" s="625"/>
      <c r="AH127" s="625"/>
      <c r="AI127" s="625"/>
      <c r="AJ127" s="644"/>
      <c r="AK127" s="644"/>
      <c r="AL127" s="644"/>
      <c r="AM127" s="631"/>
      <c r="AN127" s="631"/>
      <c r="AO127" s="644"/>
      <c r="AP127" s="644"/>
      <c r="AQ127" s="644"/>
      <c r="AR127" s="644"/>
      <c r="AS127" s="644"/>
    </row>
    <row r="128" spans="1:45" s="5" customFormat="1" ht="40.5" customHeight="1" thickBot="1">
      <c r="A128" s="806" t="s">
        <v>268</v>
      </c>
      <c r="B128" s="807" t="s">
        <v>273</v>
      </c>
      <c r="C128" s="126">
        <v>5</v>
      </c>
      <c r="D128" s="149"/>
      <c r="E128" s="151"/>
      <c r="F128" s="152"/>
      <c r="G128" s="82">
        <v>5</v>
      </c>
      <c r="H128" s="343">
        <f>G128*30</f>
        <v>150</v>
      </c>
      <c r="I128" s="128">
        <v>12</v>
      </c>
      <c r="J128" s="536" t="s">
        <v>282</v>
      </c>
      <c r="K128" s="536" t="s">
        <v>283</v>
      </c>
      <c r="L128" s="128"/>
      <c r="M128" s="399">
        <f>H128-I128</f>
        <v>138</v>
      </c>
      <c r="N128" s="81"/>
      <c r="O128" s="273"/>
      <c r="P128" s="130"/>
      <c r="Q128" s="279"/>
      <c r="R128" s="130"/>
      <c r="S128" s="283"/>
      <c r="T128" s="683"/>
      <c r="U128" s="270"/>
      <c r="V128" s="248">
        <v>8</v>
      </c>
      <c r="W128" s="283">
        <v>4</v>
      </c>
      <c r="X128" s="248"/>
      <c r="Y128" s="661"/>
      <c r="Z128" s="249"/>
      <c r="AA128" s="809">
        <v>3</v>
      </c>
      <c r="AC128" s="619"/>
      <c r="AD128" s="619"/>
      <c r="AE128" s="619" t="s">
        <v>296</v>
      </c>
      <c r="AF128" s="625"/>
      <c r="AG128" s="625"/>
      <c r="AH128" s="625"/>
      <c r="AI128" s="625"/>
      <c r="AJ128" s="644"/>
      <c r="AK128" s="644"/>
      <c r="AL128" s="644"/>
      <c r="AM128" s="631"/>
      <c r="AN128" s="631"/>
      <c r="AO128" s="644"/>
      <c r="AP128" s="644"/>
      <c r="AQ128" s="644"/>
      <c r="AR128" s="644"/>
      <c r="AS128" s="644"/>
    </row>
    <row r="129" spans="1:45" s="6" customFormat="1" ht="37.5" customHeight="1" thickBot="1">
      <c r="A129" s="348" t="s">
        <v>215</v>
      </c>
      <c r="B129" s="352" t="s">
        <v>93</v>
      </c>
      <c r="C129" s="104"/>
      <c r="D129" s="939">
        <v>4</v>
      </c>
      <c r="E129" s="353"/>
      <c r="F129" s="353"/>
      <c r="G129" s="324">
        <v>3</v>
      </c>
      <c r="H129" s="310">
        <f>G129*30</f>
        <v>90</v>
      </c>
      <c r="I129" s="128">
        <v>6</v>
      </c>
      <c r="J129" s="128" t="s">
        <v>279</v>
      </c>
      <c r="K129" s="126" t="s">
        <v>280</v>
      </c>
      <c r="L129" s="104"/>
      <c r="M129" s="396">
        <f>H129-I129</f>
        <v>84</v>
      </c>
      <c r="N129" s="229"/>
      <c r="O129" s="354"/>
      <c r="P129" s="230"/>
      <c r="Q129" s="281"/>
      <c r="R129" s="230"/>
      <c r="S129" s="356"/>
      <c r="T129" s="686">
        <v>4</v>
      </c>
      <c r="U129" s="613">
        <v>2</v>
      </c>
      <c r="V129" s="355"/>
      <c r="W129" s="357"/>
      <c r="X129" s="231"/>
      <c r="Y129" s="662"/>
      <c r="Z129" s="337"/>
      <c r="AA129" s="812">
        <v>2</v>
      </c>
      <c r="AC129" s="619"/>
      <c r="AD129" s="619"/>
      <c r="AE129" s="619"/>
      <c r="AF129" s="625"/>
      <c r="AG129" s="625"/>
      <c r="AH129" s="625"/>
      <c r="AI129" s="625"/>
      <c r="AJ129" s="645"/>
      <c r="AK129" s="644"/>
      <c r="AL129" s="644"/>
      <c r="AM129" s="631"/>
      <c r="AN129" s="631"/>
      <c r="AO129" s="645"/>
      <c r="AP129" s="645"/>
      <c r="AQ129" s="626"/>
      <c r="AR129" s="626"/>
      <c r="AS129" s="626"/>
    </row>
    <row r="130" spans="1:45" s="6" customFormat="1" ht="36.75" customHeight="1" thickBot="1">
      <c r="A130" s="189" t="s">
        <v>185</v>
      </c>
      <c r="B130" s="182" t="s">
        <v>94</v>
      </c>
      <c r="C130" s="126">
        <v>3</v>
      </c>
      <c r="D130" s="149"/>
      <c r="E130" s="151"/>
      <c r="F130" s="151"/>
      <c r="G130" s="309">
        <v>3</v>
      </c>
      <c r="H130" s="343">
        <f>G130*30</f>
        <v>90</v>
      </c>
      <c r="I130" s="128">
        <v>8</v>
      </c>
      <c r="J130" s="128" t="s">
        <v>277</v>
      </c>
      <c r="K130" s="126" t="s">
        <v>278</v>
      </c>
      <c r="L130" s="128"/>
      <c r="M130" s="399">
        <f>H130-I130</f>
        <v>82</v>
      </c>
      <c r="N130" s="81"/>
      <c r="O130" s="279"/>
      <c r="P130" s="130"/>
      <c r="Q130" s="279"/>
      <c r="R130" s="683">
        <v>8</v>
      </c>
      <c r="S130" s="303">
        <v>0</v>
      </c>
      <c r="T130" s="134"/>
      <c r="U130" s="262"/>
      <c r="V130" s="130"/>
      <c r="W130" s="279"/>
      <c r="X130" s="134"/>
      <c r="Y130" s="654"/>
      <c r="Z130" s="135"/>
      <c r="AA130" s="812">
        <v>2</v>
      </c>
      <c r="AC130" s="619"/>
      <c r="AD130" s="625"/>
      <c r="AE130" s="625"/>
      <c r="AF130" s="625"/>
      <c r="AG130" s="625"/>
      <c r="AH130" s="625"/>
      <c r="AI130" s="552"/>
      <c r="AJ130" s="625"/>
      <c r="AK130" s="628"/>
      <c r="AL130" s="628"/>
      <c r="AM130" s="626"/>
      <c r="AN130" s="626"/>
      <c r="AO130" s="625"/>
      <c r="AP130" s="625"/>
      <c r="AQ130" s="626"/>
      <c r="AR130" s="626"/>
      <c r="AS130" s="626"/>
    </row>
    <row r="131" spans="1:30" ht="18.75" customHeight="1">
      <c r="A131" s="1757" t="s">
        <v>77</v>
      </c>
      <c r="B131" s="1758"/>
      <c r="C131" s="1758"/>
      <c r="D131" s="1758"/>
      <c r="E131" s="1758"/>
      <c r="F131" s="1758"/>
      <c r="G131" s="1758"/>
      <c r="H131" s="1758"/>
      <c r="I131" s="1758"/>
      <c r="J131" s="1758"/>
      <c r="K131" s="1758"/>
      <c r="L131" s="1758"/>
      <c r="M131" s="1758"/>
      <c r="N131" s="1758"/>
      <c r="O131" s="1758"/>
      <c r="P131" s="1758"/>
      <c r="Q131" s="1758"/>
      <c r="R131" s="1758"/>
      <c r="S131" s="1758"/>
      <c r="T131" s="1758"/>
      <c r="U131" s="1758"/>
      <c r="V131" s="1758"/>
      <c r="W131" s="1758"/>
      <c r="X131" s="1758"/>
      <c r="Y131" s="1758"/>
      <c r="Z131" s="1758"/>
      <c r="AA131" s="816"/>
      <c r="AB131" s="30"/>
      <c r="AC131" s="30"/>
      <c r="AD131" s="30"/>
    </row>
    <row r="132" spans="1:27" s="6" customFormat="1" ht="24.75" customHeight="1">
      <c r="A132" s="358">
        <v>1</v>
      </c>
      <c r="B132" s="359" t="s">
        <v>186</v>
      </c>
      <c r="C132" s="250"/>
      <c r="D132" s="250"/>
      <c r="E132" s="250"/>
      <c r="F132" s="250"/>
      <c r="G132" s="363">
        <v>2</v>
      </c>
      <c r="H132" s="364">
        <f aca="true" t="shared" si="12" ref="H132:H137">G132*30</f>
        <v>60</v>
      </c>
      <c r="I132" s="250"/>
      <c r="J132" s="250"/>
      <c r="K132" s="250"/>
      <c r="L132" s="250"/>
      <c r="M132" s="404"/>
      <c r="N132" s="250"/>
      <c r="O132" s="300"/>
      <c r="P132" s="250"/>
      <c r="Q132" s="607"/>
      <c r="R132" s="84"/>
      <c r="S132" s="304"/>
      <c r="T132" s="251"/>
      <c r="U132" s="284"/>
      <c r="V132" s="252"/>
      <c r="W132" s="284"/>
      <c r="X132" s="251"/>
      <c r="Y132" s="663"/>
      <c r="Z132" s="251"/>
      <c r="AA132" s="812"/>
    </row>
    <row r="133" spans="1:27" s="6" customFormat="1" ht="27" customHeight="1">
      <c r="A133" s="360">
        <v>2</v>
      </c>
      <c r="B133" s="359" t="s">
        <v>187</v>
      </c>
      <c r="C133" s="108"/>
      <c r="D133" s="253"/>
      <c r="E133" s="57"/>
      <c r="F133" s="57"/>
      <c r="G133" s="365">
        <v>2</v>
      </c>
      <c r="H133" s="364">
        <f t="shared" si="12"/>
        <v>60</v>
      </c>
      <c r="I133" s="254"/>
      <c r="J133" s="254"/>
      <c r="K133" s="254"/>
      <c r="L133" s="254"/>
      <c r="M133" s="405"/>
      <c r="N133" s="254"/>
      <c r="O133" s="300"/>
      <c r="P133" s="108"/>
      <c r="Q133" s="608"/>
      <c r="R133" s="84"/>
      <c r="S133" s="305"/>
      <c r="T133" s="251"/>
      <c r="U133" s="284"/>
      <c r="V133" s="252"/>
      <c r="W133" s="284"/>
      <c r="X133" s="251"/>
      <c r="Y133" s="663"/>
      <c r="Z133" s="251"/>
      <c r="AA133" s="812"/>
    </row>
    <row r="134" spans="1:27" s="6" customFormat="1" ht="29.25" customHeight="1">
      <c r="A134" s="360">
        <v>3</v>
      </c>
      <c r="B134" s="361" t="s">
        <v>188</v>
      </c>
      <c r="C134" s="108"/>
      <c r="D134" s="253"/>
      <c r="E134" s="57"/>
      <c r="F134" s="57"/>
      <c r="G134" s="365">
        <v>2</v>
      </c>
      <c r="H134" s="364">
        <f t="shared" si="12"/>
        <v>60</v>
      </c>
      <c r="I134" s="254"/>
      <c r="J134" s="254"/>
      <c r="K134" s="254"/>
      <c r="L134" s="254"/>
      <c r="M134" s="405"/>
      <c r="N134" s="254"/>
      <c r="O134" s="300"/>
      <c r="P134" s="108"/>
      <c r="Q134" s="608"/>
      <c r="R134" s="84"/>
      <c r="S134" s="305"/>
      <c r="T134" s="251"/>
      <c r="U134" s="284"/>
      <c r="V134" s="252"/>
      <c r="W134" s="284"/>
      <c r="X134" s="251"/>
      <c r="Y134" s="663"/>
      <c r="Z134" s="251"/>
      <c r="AA134" s="812"/>
    </row>
    <row r="135" spans="1:27" s="6" customFormat="1" ht="26.25" customHeight="1">
      <c r="A135" s="360">
        <v>4</v>
      </c>
      <c r="B135" s="362" t="s">
        <v>189</v>
      </c>
      <c r="C135" s="108"/>
      <c r="D135" s="253"/>
      <c r="E135" s="57"/>
      <c r="F135" s="57"/>
      <c r="G135" s="365">
        <v>2</v>
      </c>
      <c r="H135" s="364">
        <f t="shared" si="12"/>
        <v>60</v>
      </c>
      <c r="I135" s="254"/>
      <c r="J135" s="254"/>
      <c r="K135" s="254"/>
      <c r="L135" s="254"/>
      <c r="M135" s="405"/>
      <c r="N135" s="254"/>
      <c r="O135" s="300"/>
      <c r="P135" s="108"/>
      <c r="Q135" s="608"/>
      <c r="R135" s="84"/>
      <c r="S135" s="305"/>
      <c r="T135" s="251"/>
      <c r="U135" s="284"/>
      <c r="V135" s="252"/>
      <c r="W135" s="284"/>
      <c r="X135" s="251"/>
      <c r="Y135" s="663"/>
      <c r="Z135" s="251"/>
      <c r="AA135" s="812"/>
    </row>
    <row r="136" spans="1:27" s="6" customFormat="1" ht="48.75" customHeight="1">
      <c r="A136" s="360">
        <v>5</v>
      </c>
      <c r="B136" s="362" t="s">
        <v>190</v>
      </c>
      <c r="C136" s="108"/>
      <c r="D136" s="253"/>
      <c r="E136" s="57"/>
      <c r="F136" s="57"/>
      <c r="G136" s="366">
        <v>2.5</v>
      </c>
      <c r="H136" s="364">
        <f t="shared" si="12"/>
        <v>75</v>
      </c>
      <c r="I136" s="254"/>
      <c r="J136" s="254"/>
      <c r="K136" s="254"/>
      <c r="L136" s="254"/>
      <c r="M136" s="405"/>
      <c r="N136" s="254"/>
      <c r="O136" s="300"/>
      <c r="P136" s="108"/>
      <c r="Q136" s="608"/>
      <c r="R136" s="84"/>
      <c r="S136" s="305"/>
      <c r="T136" s="251"/>
      <c r="U136" s="284"/>
      <c r="V136" s="252"/>
      <c r="W136" s="284"/>
      <c r="X136" s="251"/>
      <c r="Y136" s="663"/>
      <c r="Z136" s="251"/>
      <c r="AA136" s="812"/>
    </row>
    <row r="137" spans="1:27" s="6" customFormat="1" ht="47.25" customHeight="1" thickBot="1">
      <c r="A137" s="576">
        <v>6</v>
      </c>
      <c r="B137" s="577" t="s">
        <v>100</v>
      </c>
      <c r="C137" s="345"/>
      <c r="D137" s="578"/>
      <c r="E137" s="256"/>
      <c r="F137" s="256"/>
      <c r="G137" s="579">
        <v>3</v>
      </c>
      <c r="H137" s="580">
        <f t="shared" si="12"/>
        <v>90</v>
      </c>
      <c r="I137" s="581"/>
      <c r="J137" s="581"/>
      <c r="K137" s="581"/>
      <c r="L137" s="581"/>
      <c r="M137" s="582"/>
      <c r="N137" s="581"/>
      <c r="O137" s="583"/>
      <c r="P137" s="345"/>
      <c r="Q137" s="609"/>
      <c r="R137" s="73"/>
      <c r="S137" s="584"/>
      <c r="T137" s="585"/>
      <c r="U137" s="587"/>
      <c r="V137" s="586"/>
      <c r="W137" s="587"/>
      <c r="X137" s="585"/>
      <c r="Y137" s="664"/>
      <c r="Z137" s="585"/>
      <c r="AA137" s="812"/>
    </row>
    <row r="138" spans="1:27" ht="19.5" customHeight="1" thickBot="1">
      <c r="A138" s="1755" t="s">
        <v>78</v>
      </c>
      <c r="B138" s="1756"/>
      <c r="C138" s="339"/>
      <c r="D138" s="340"/>
      <c r="E138" s="341"/>
      <c r="F138" s="342"/>
      <c r="G138" s="316">
        <f>SUM(G139:G140)</f>
        <v>28</v>
      </c>
      <c r="H138" s="343">
        <f>SUM(H139:H140)</f>
        <v>840</v>
      </c>
      <c r="I138" s="235"/>
      <c r="J138" s="235"/>
      <c r="K138" s="235"/>
      <c r="L138" s="235"/>
      <c r="M138" s="394"/>
      <c r="N138" s="183"/>
      <c r="O138" s="275"/>
      <c r="P138" s="184"/>
      <c r="Q138" s="599"/>
      <c r="R138" s="183"/>
      <c r="S138" s="275"/>
      <c r="T138" s="183"/>
      <c r="U138" s="275"/>
      <c r="V138" s="183"/>
      <c r="W138" s="275"/>
      <c r="X138" s="183"/>
      <c r="Y138" s="275"/>
      <c r="Z138" s="205"/>
      <c r="AA138" s="810"/>
    </row>
    <row r="139" spans="1:27" ht="19.5" customHeight="1" thickBot="1">
      <c r="A139" s="1766" t="s">
        <v>54</v>
      </c>
      <c r="B139" s="1767"/>
      <c r="C139" s="140"/>
      <c r="D139" s="140"/>
      <c r="E139" s="477"/>
      <c r="F139" s="140"/>
      <c r="G139" s="314">
        <f>SUMIF($B$127:$B$137,"=*на базі ВНЗ 1 рівня*",G127:G137)</f>
        <v>13.5</v>
      </c>
      <c r="H139" s="478">
        <f>SUMIF($B$127:$B$137,"=*на базі ВНЗ 1 рівня*",H127:H137)</f>
        <v>405</v>
      </c>
      <c r="I139" s="472"/>
      <c r="J139" s="472"/>
      <c r="K139" s="472"/>
      <c r="L139" s="472"/>
      <c r="M139" s="588"/>
      <c r="N139" s="472"/>
      <c r="O139" s="473"/>
      <c r="P139" s="534"/>
      <c r="Q139" s="610"/>
      <c r="R139" s="472"/>
      <c r="S139" s="473"/>
      <c r="T139" s="372"/>
      <c r="U139" s="473"/>
      <c r="V139" s="472"/>
      <c r="W139" s="473"/>
      <c r="X139" s="472"/>
      <c r="Y139" s="473"/>
      <c r="Z139" s="372"/>
      <c r="AA139" s="810"/>
    </row>
    <row r="140" spans="1:50" s="32" customFormat="1" ht="18.75" customHeight="1" thickBot="1">
      <c r="A140" s="1816" t="s">
        <v>55</v>
      </c>
      <c r="B140" s="1816"/>
      <c r="C140" s="73"/>
      <c r="D140" s="73"/>
      <c r="E140" s="73"/>
      <c r="F140" s="73"/>
      <c r="G140" s="73">
        <f>SUMIF($B$127:$B$137,"=* ДДМА*",G127:G137)</f>
        <v>14.5</v>
      </c>
      <c r="H140" s="73">
        <f>SUMIF($B$127:$B$137,"=* ДДМА*",H127:H137)</f>
        <v>435</v>
      </c>
      <c r="I140" s="73">
        <f>SUMIF($B$133:$B$145,"=* ДДМА*",I127:I137)</f>
        <v>0</v>
      </c>
      <c r="J140" s="73">
        <f>SUMIF($B$133:$B$145,"=* ДДМА*",J127:J137)</f>
        <v>0</v>
      </c>
      <c r="K140" s="73">
        <f>SUMIF($B$133:$B$145,"=* ДДМА*",K127:K137)</f>
        <v>0</v>
      </c>
      <c r="L140" s="73">
        <f>SUMIF($B$133:$B$145,"=* ДДМА*",L127:L137)</f>
        <v>0</v>
      </c>
      <c r="M140" s="389">
        <f>SUMIF($B$133:$B$145,"=* ДДМА*",M127:M137)</f>
        <v>0</v>
      </c>
      <c r="N140" s="241">
        <f>SUM(N127:N130)</f>
        <v>0</v>
      </c>
      <c r="O140" s="285">
        <f aca="true" t="shared" si="13" ref="O140:Z140">SUM(O127:O130)</f>
        <v>0</v>
      </c>
      <c r="P140" s="255">
        <f t="shared" si="13"/>
        <v>0</v>
      </c>
      <c r="Q140" s="285">
        <f t="shared" si="13"/>
        <v>0</v>
      </c>
      <c r="R140" s="255">
        <f t="shared" si="13"/>
        <v>8</v>
      </c>
      <c r="S140" s="285">
        <f t="shared" si="13"/>
        <v>0</v>
      </c>
      <c r="T140" s="255">
        <f t="shared" si="13"/>
        <v>8</v>
      </c>
      <c r="U140" s="285">
        <f t="shared" si="13"/>
        <v>4</v>
      </c>
      <c r="V140" s="255">
        <f t="shared" si="13"/>
        <v>8</v>
      </c>
      <c r="W140" s="285">
        <f t="shared" si="13"/>
        <v>4</v>
      </c>
      <c r="X140" s="255">
        <f t="shared" si="13"/>
        <v>0</v>
      </c>
      <c r="Y140" s="285">
        <f t="shared" si="13"/>
        <v>0</v>
      </c>
      <c r="Z140" s="255">
        <f t="shared" si="13"/>
        <v>0</v>
      </c>
      <c r="AA140" s="820"/>
      <c r="AB140" s="8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8"/>
      <c r="AU140" s="8"/>
      <c r="AV140" s="8"/>
      <c r="AW140" s="8"/>
      <c r="AX140" s="8"/>
    </row>
    <row r="141" spans="1:34" ht="19.5" thickBot="1">
      <c r="A141" s="1755" t="s">
        <v>79</v>
      </c>
      <c r="B141" s="1756"/>
      <c r="C141" s="367"/>
      <c r="D141" s="368"/>
      <c r="E141" s="369"/>
      <c r="F141" s="369"/>
      <c r="G141" s="370">
        <f aca="true" t="shared" si="14" ref="G141:H143">SUM(G123,G138)</f>
        <v>211</v>
      </c>
      <c r="H141" s="371">
        <f t="shared" si="14"/>
        <v>6360</v>
      </c>
      <c r="I141" s="371"/>
      <c r="J141" s="371"/>
      <c r="K141" s="371"/>
      <c r="L141" s="371"/>
      <c r="M141" s="406"/>
      <c r="N141" s="11"/>
      <c r="R141" s="11"/>
      <c r="T141" s="11"/>
      <c r="V141" s="11"/>
      <c r="X141" s="11"/>
      <c r="Z141" s="11"/>
      <c r="AA141" s="810"/>
      <c r="AF141" s="4"/>
      <c r="AG141" s="4"/>
      <c r="AH141" s="4"/>
    </row>
    <row r="142" spans="1:34" ht="19.5" thickBot="1">
      <c r="A142" s="1755" t="s">
        <v>54</v>
      </c>
      <c r="B142" s="1756"/>
      <c r="C142" s="104"/>
      <c r="D142" s="104"/>
      <c r="E142" s="306"/>
      <c r="F142" s="104"/>
      <c r="G142" s="327">
        <f t="shared" si="14"/>
        <v>72</v>
      </c>
      <c r="H142" s="238">
        <f t="shared" si="14"/>
        <v>2040</v>
      </c>
      <c r="I142" s="372"/>
      <c r="J142" s="372"/>
      <c r="K142" s="372"/>
      <c r="L142" s="372"/>
      <c r="M142" s="407"/>
      <c r="N142" s="11"/>
      <c r="R142" s="11"/>
      <c r="T142" s="11"/>
      <c r="V142" s="11"/>
      <c r="X142" s="11"/>
      <c r="Z142" s="11"/>
      <c r="AA142" s="810"/>
      <c r="AF142" s="4"/>
      <c r="AG142" s="4"/>
      <c r="AH142" s="4"/>
    </row>
    <row r="143" spans="1:50" s="34" customFormat="1" ht="19.5" thickBot="1">
      <c r="A143" s="1750" t="s">
        <v>55</v>
      </c>
      <c r="B143" s="1751"/>
      <c r="C143" s="374"/>
      <c r="D143" s="374"/>
      <c r="E143" s="540"/>
      <c r="F143" s="374"/>
      <c r="G143" s="647">
        <f>SUM(G125,G140)</f>
        <v>139</v>
      </c>
      <c r="H143" s="648">
        <f t="shared" si="14"/>
        <v>4320</v>
      </c>
      <c r="I143" s="648">
        <f aca="true" t="shared" si="15" ref="I143:Z143">SUM(I125,I140)</f>
        <v>316</v>
      </c>
      <c r="J143" s="648">
        <f t="shared" si="15"/>
        <v>42</v>
      </c>
      <c r="K143" s="648">
        <f t="shared" si="15"/>
        <v>14</v>
      </c>
      <c r="L143" s="648">
        <f t="shared" si="15"/>
        <v>36</v>
      </c>
      <c r="M143" s="648">
        <f t="shared" si="15"/>
        <v>3569</v>
      </c>
      <c r="N143" s="648">
        <f t="shared" si="15"/>
        <v>40</v>
      </c>
      <c r="O143" s="648">
        <f t="shared" si="15"/>
        <v>10</v>
      </c>
      <c r="P143" s="648">
        <f t="shared" si="15"/>
        <v>50</v>
      </c>
      <c r="Q143" s="648">
        <f t="shared" si="15"/>
        <v>16</v>
      </c>
      <c r="R143" s="648">
        <f t="shared" si="15"/>
        <v>48</v>
      </c>
      <c r="S143" s="648">
        <f t="shared" si="15"/>
        <v>2</v>
      </c>
      <c r="T143" s="648">
        <f t="shared" si="15"/>
        <v>48</v>
      </c>
      <c r="U143" s="648">
        <f t="shared" si="15"/>
        <v>12</v>
      </c>
      <c r="V143" s="648">
        <f t="shared" si="15"/>
        <v>52</v>
      </c>
      <c r="W143" s="648">
        <f t="shared" si="15"/>
        <v>10</v>
      </c>
      <c r="X143" s="648">
        <f t="shared" si="15"/>
        <v>32</v>
      </c>
      <c r="Y143" s="648">
        <f t="shared" si="15"/>
        <v>10</v>
      </c>
      <c r="Z143" s="648">
        <f t="shared" si="15"/>
        <v>0</v>
      </c>
      <c r="AA143" s="808">
        <f>SUM(N143:Z143)</f>
        <v>330</v>
      </c>
      <c r="AB143" s="8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8"/>
      <c r="AU143" s="8"/>
      <c r="AV143" s="8"/>
      <c r="AW143" s="8"/>
      <c r="AX143" s="8"/>
    </row>
    <row r="144" spans="1:26" s="5" customFormat="1" ht="16.5" thickBot="1">
      <c r="A144" s="1745" t="s">
        <v>29</v>
      </c>
      <c r="B144" s="1746"/>
      <c r="C144" s="1746"/>
      <c r="D144" s="1746"/>
      <c r="E144" s="1746"/>
      <c r="F144" s="1746"/>
      <c r="G144" s="1746"/>
      <c r="H144" s="1746"/>
      <c r="I144" s="1746"/>
      <c r="J144" s="1746"/>
      <c r="K144" s="1746"/>
      <c r="L144" s="1746"/>
      <c r="M144" s="1747"/>
      <c r="N144" s="237">
        <f>COUNTIF($C$11:$C$137,"=7")</f>
        <v>0</v>
      </c>
      <c r="O144" s="646"/>
      <c r="P144" s="237">
        <f>COUNTIF($C$11:$C$137,"=9")</f>
        <v>0</v>
      </c>
      <c r="Q144" s="646"/>
      <c r="R144" s="237">
        <f>COUNTIF($C$11:$C$137,"=10")</f>
        <v>0</v>
      </c>
      <c r="S144" s="646"/>
      <c r="T144" s="237">
        <f>COUNTIF($C$11:$C$137,"=12")</f>
        <v>0</v>
      </c>
      <c r="U144" s="646"/>
      <c r="V144" s="237">
        <f>COUNTIF($C$11:$C$137,"=13")</f>
        <v>0</v>
      </c>
      <c r="W144" s="646"/>
      <c r="X144" s="237">
        <f>COUNTIF($C$11:$C$137,"=14")</f>
        <v>0</v>
      </c>
      <c r="Y144" s="646"/>
      <c r="Z144" s="237">
        <f>COUNTIF($C$11:$C$137,"=15")</f>
        <v>0</v>
      </c>
    </row>
    <row r="145" spans="1:30" s="5" customFormat="1" ht="16.5" thickBot="1">
      <c r="A145" s="1752" t="s">
        <v>30</v>
      </c>
      <c r="B145" s="1753"/>
      <c r="C145" s="1753"/>
      <c r="D145" s="1753"/>
      <c r="E145" s="1753"/>
      <c r="F145" s="1753"/>
      <c r="G145" s="1753"/>
      <c r="H145" s="1753"/>
      <c r="I145" s="1753"/>
      <c r="J145" s="1753"/>
      <c r="K145" s="1753"/>
      <c r="L145" s="1753"/>
      <c r="M145" s="1754"/>
      <c r="N145" s="234">
        <f>COUNTIF($D$11:$D$137,"=7")</f>
        <v>0</v>
      </c>
      <c r="O145" s="287"/>
      <c r="P145" s="234">
        <f>COUNTIF($D$11:$D$137,"=9")</f>
        <v>0</v>
      </c>
      <c r="Q145" s="287"/>
      <c r="R145" s="234">
        <f>COUNTIF($D$11:$D$137,"=10")</f>
        <v>0</v>
      </c>
      <c r="S145" s="287"/>
      <c r="T145" s="234">
        <f>COUNTIF($D$11:$D$137,"=12")</f>
        <v>0</v>
      </c>
      <c r="U145" s="287"/>
      <c r="V145" s="234">
        <f>COUNTIF($D$11:$D$137,"=13")</f>
        <v>0</v>
      </c>
      <c r="W145" s="287"/>
      <c r="X145" s="234">
        <f>COUNTIF($D$11:$D$137,"=14")</f>
        <v>0</v>
      </c>
      <c r="Y145" s="287"/>
      <c r="Z145" s="234">
        <f>COUNTIF($D$11:$D$137,"=15")</f>
        <v>0</v>
      </c>
      <c r="AB145" s="804">
        <f>SUMIF($AA$11:$AA$1140,"=1",G11:G140)</f>
        <v>40</v>
      </c>
      <c r="AC145" s="804">
        <f>SUMIF($AA$11:$AA$1140,"=2",G11:G140)</f>
        <v>43.5</v>
      </c>
      <c r="AD145" s="804">
        <f>SUMIF($AA$11:$AA$1140,"=3",G11:G140)</f>
        <v>55.5</v>
      </c>
    </row>
    <row r="146" spans="1:30" s="5" customFormat="1" ht="16.5" thickBot="1">
      <c r="A146" s="1752" t="s">
        <v>191</v>
      </c>
      <c r="B146" s="1753"/>
      <c r="C146" s="1753"/>
      <c r="D146" s="1753"/>
      <c r="E146" s="1753"/>
      <c r="F146" s="1753"/>
      <c r="G146" s="1753"/>
      <c r="H146" s="1753"/>
      <c r="I146" s="1753"/>
      <c r="J146" s="1753"/>
      <c r="K146" s="1753"/>
      <c r="L146" s="1753"/>
      <c r="M146" s="1754"/>
      <c r="N146" s="234">
        <f>COUNTIF($E$11:$E$137,"=7")</f>
        <v>0</v>
      </c>
      <c r="O146" s="287"/>
      <c r="P146" s="234">
        <f>COUNTIF($E$11:$E$137,"=9")</f>
        <v>0</v>
      </c>
      <c r="Q146" s="287"/>
      <c r="R146" s="234">
        <f>COUNTIF($E$11:$E$137,"=10")</f>
        <v>0</v>
      </c>
      <c r="S146" s="288"/>
      <c r="T146" s="232">
        <f>COUNTIF($E$11:$E$137,"=12")</f>
        <v>0</v>
      </c>
      <c r="U146" s="288"/>
      <c r="V146" s="232">
        <f>COUNTIF($E$11:$E$137,"=13")</f>
        <v>0</v>
      </c>
      <c r="W146" s="288"/>
      <c r="X146" s="232">
        <f>COUNTIF($E$11:$E$137,"=14")</f>
        <v>0</v>
      </c>
      <c r="Y146" s="288"/>
      <c r="Z146" s="232">
        <f>COUNTIF($E$11:$E$137,"=15")</f>
        <v>0</v>
      </c>
      <c r="AB146" s="805" t="s">
        <v>270</v>
      </c>
      <c r="AC146" s="805" t="s">
        <v>271</v>
      </c>
      <c r="AD146" s="805" t="s">
        <v>272</v>
      </c>
    </row>
    <row r="147" spans="1:26" s="5" customFormat="1" ht="16.5" thickBot="1">
      <c r="A147" s="1752" t="s">
        <v>192</v>
      </c>
      <c r="B147" s="1753"/>
      <c r="C147" s="1753"/>
      <c r="D147" s="1753"/>
      <c r="E147" s="1753"/>
      <c r="F147" s="1753"/>
      <c r="G147" s="1753"/>
      <c r="H147" s="1753"/>
      <c r="I147" s="1753"/>
      <c r="J147" s="1753"/>
      <c r="K147" s="1753"/>
      <c r="L147" s="1753"/>
      <c r="M147" s="1754"/>
      <c r="N147" s="234">
        <f>COUNTIF($F$11:$F$137,"=7")</f>
        <v>0</v>
      </c>
      <c r="O147" s="287"/>
      <c r="P147" s="234">
        <f>COUNTIF($F$11:$F$137,"=9")</f>
        <v>0</v>
      </c>
      <c r="Q147" s="287"/>
      <c r="R147" s="234">
        <f>COUNTIF($F$11:$F$137,"=10")</f>
        <v>0</v>
      </c>
      <c r="S147" s="288"/>
      <c r="T147" s="232">
        <f>COUNTIF($F$11:$F$137,"=12")</f>
        <v>0</v>
      </c>
      <c r="U147" s="288"/>
      <c r="V147" s="232">
        <f>COUNTIF($F$11:$F$137,"=13")</f>
        <v>0</v>
      </c>
      <c r="W147" s="288"/>
      <c r="X147" s="232">
        <f>COUNTIF($F$11:$F$137,"=14")</f>
        <v>0</v>
      </c>
      <c r="Y147" s="288"/>
      <c r="Z147" s="232">
        <f>COUNTIF($F$11:$F$137,"=15")</f>
        <v>0</v>
      </c>
    </row>
    <row r="148" spans="1:28" s="5" customFormat="1" ht="16.5" thickBot="1">
      <c r="A148" s="1772" t="s">
        <v>97</v>
      </c>
      <c r="B148" s="1772"/>
      <c r="C148" s="1772"/>
      <c r="D148" s="1772"/>
      <c r="E148" s="1772"/>
      <c r="F148" s="1772"/>
      <c r="G148" s="1772"/>
      <c r="H148" s="1772"/>
      <c r="I148" s="1772"/>
      <c r="J148" s="1772"/>
      <c r="K148" s="1772"/>
      <c r="L148" s="1772"/>
      <c r="M148" s="1772"/>
      <c r="N148" s="242">
        <f aca="true" t="shared" si="16" ref="N148:Z148">N143</f>
        <v>40</v>
      </c>
      <c r="O148" s="286">
        <f t="shared" si="16"/>
        <v>10</v>
      </c>
      <c r="P148" s="242">
        <f t="shared" si="16"/>
        <v>50</v>
      </c>
      <c r="Q148" s="286">
        <f t="shared" si="16"/>
        <v>16</v>
      </c>
      <c r="R148" s="242">
        <f t="shared" si="16"/>
        <v>48</v>
      </c>
      <c r="S148" s="286">
        <f t="shared" si="16"/>
        <v>2</v>
      </c>
      <c r="T148" s="242">
        <f t="shared" si="16"/>
        <v>48</v>
      </c>
      <c r="U148" s="286">
        <f t="shared" si="16"/>
        <v>12</v>
      </c>
      <c r="V148" s="242">
        <f t="shared" si="16"/>
        <v>52</v>
      </c>
      <c r="W148" s="286">
        <f t="shared" si="16"/>
        <v>10</v>
      </c>
      <c r="X148" s="242">
        <f t="shared" si="16"/>
        <v>32</v>
      </c>
      <c r="Y148" s="286">
        <f t="shared" si="16"/>
        <v>10</v>
      </c>
      <c r="Z148" s="242">
        <f t="shared" si="16"/>
        <v>0</v>
      </c>
      <c r="AB148" s="5">
        <f>SUM(AB145:AD145)</f>
        <v>139</v>
      </c>
    </row>
    <row r="149" spans="1:26" ht="16.5" thickTop="1">
      <c r="A149" s="244"/>
      <c r="B149" s="11"/>
      <c r="C149" s="245"/>
      <c r="D149" s="246"/>
      <c r="E149" s="245"/>
      <c r="F149" s="245"/>
      <c r="G149" s="245"/>
      <c r="H149" s="245"/>
      <c r="I149" s="11"/>
      <c r="J149" s="1773" t="s">
        <v>98</v>
      </c>
      <c r="K149" s="1773"/>
      <c r="L149" s="1773"/>
      <c r="M149" s="1774"/>
      <c r="N149" s="1748">
        <v>7</v>
      </c>
      <c r="O149" s="1749"/>
      <c r="P149" s="1852">
        <v>8.9</v>
      </c>
      <c r="Q149" s="1853"/>
      <c r="R149" s="1748">
        <v>10</v>
      </c>
      <c r="S149" s="1749"/>
      <c r="T149" s="1842">
        <v>11.12</v>
      </c>
      <c r="U149" s="1843"/>
      <c r="V149" s="1748">
        <v>13</v>
      </c>
      <c r="W149" s="1749"/>
      <c r="X149" s="1748">
        <v>14</v>
      </c>
      <c r="Y149" s="1749"/>
      <c r="Z149" s="58">
        <v>15</v>
      </c>
    </row>
    <row r="150" spans="1:26" ht="15.75">
      <c r="A150" s="244"/>
      <c r="B150" s="11"/>
      <c r="C150" s="245"/>
      <c r="D150" s="246"/>
      <c r="E150" s="245"/>
      <c r="F150" s="245"/>
      <c r="G150" s="245"/>
      <c r="H150" s="11"/>
      <c r="I150" s="11"/>
      <c r="J150" s="11"/>
      <c r="K150" s="11"/>
      <c r="L150" s="11"/>
      <c r="M150" s="8"/>
      <c r="N150" s="1834" t="s">
        <v>236</v>
      </c>
      <c r="O150" s="1835"/>
      <c r="P150" s="1834" t="s">
        <v>237</v>
      </c>
      <c r="Q150" s="1835"/>
      <c r="R150" s="1834" t="s">
        <v>238</v>
      </c>
      <c r="S150" s="1835"/>
      <c r="T150" s="1850" t="s">
        <v>239</v>
      </c>
      <c r="U150" s="1851"/>
      <c r="V150" s="1834" t="s">
        <v>269</v>
      </c>
      <c r="W150" s="1835"/>
      <c r="X150" s="1834" t="s">
        <v>244</v>
      </c>
      <c r="Y150" s="1835"/>
      <c r="Z150" s="106" t="s">
        <v>222</v>
      </c>
    </row>
    <row r="151" spans="1:26" ht="15.75">
      <c r="A151" s="244"/>
      <c r="B151" s="11"/>
      <c r="C151" s="245"/>
      <c r="D151" s="246"/>
      <c r="E151" s="245"/>
      <c r="F151" s="245"/>
      <c r="G151" s="245"/>
      <c r="H151" s="11"/>
      <c r="I151" s="11"/>
      <c r="J151" s="11"/>
      <c r="K151" s="11"/>
      <c r="L151" s="11"/>
      <c r="M151" s="8"/>
      <c r="N151" s="1800" t="s">
        <v>255</v>
      </c>
      <c r="O151" s="1800"/>
      <c r="P151" s="1800"/>
      <c r="Q151" s="1800"/>
      <c r="R151" s="1783" t="s">
        <v>256</v>
      </c>
      <c r="S151" s="1784"/>
      <c r="T151" s="1784"/>
      <c r="U151" s="1785"/>
      <c r="V151" s="1800" t="s">
        <v>257</v>
      </c>
      <c r="W151" s="1800"/>
      <c r="X151" s="1800"/>
      <c r="Y151" s="1800"/>
      <c r="Z151" s="1800"/>
    </row>
    <row r="152" spans="11:26" ht="15.75">
      <c r="K152" s="1836" t="s">
        <v>106</v>
      </c>
      <c r="L152" s="1836"/>
      <c r="M152" s="1836"/>
      <c r="N152" s="1778"/>
      <c r="O152" s="1779"/>
      <c r="P152" s="1779"/>
      <c r="Q152" s="1780"/>
      <c r="R152" s="1778"/>
      <c r="S152" s="1779"/>
      <c r="T152" s="1779"/>
      <c r="U152" s="1780"/>
      <c r="V152" s="1778"/>
      <c r="W152" s="1779"/>
      <c r="X152" s="1779"/>
      <c r="Y152" s="1779"/>
      <c r="Z152" s="1780"/>
    </row>
    <row r="153" spans="1:25" ht="21" customHeight="1">
      <c r="A153" s="50"/>
      <c r="B153" s="1844"/>
      <c r="C153" s="1844"/>
      <c r="D153" s="1844"/>
      <c r="E153" s="1844"/>
      <c r="F153" s="1844"/>
      <c r="G153" s="1844"/>
      <c r="H153" s="1844"/>
      <c r="I153" s="1844"/>
      <c r="J153" s="1844"/>
      <c r="K153" s="1844"/>
      <c r="L153" s="1844"/>
      <c r="M153" s="1844"/>
      <c r="N153" s="1844"/>
      <c r="O153" s="1844"/>
      <c r="P153" s="1844"/>
      <c r="Q153" s="1844"/>
      <c r="R153" s="1844"/>
      <c r="S153" s="1844"/>
      <c r="T153" s="1844"/>
      <c r="U153" s="8"/>
      <c r="V153" s="8"/>
      <c r="W153" s="8"/>
      <c r="Y153" s="8"/>
    </row>
    <row r="154" spans="2:26" s="665" customFormat="1" ht="15.75">
      <c r="B154" s="51"/>
      <c r="C154" s="52"/>
      <c r="D154" s="1848"/>
      <c r="E154" s="1737"/>
      <c r="F154" s="1737"/>
      <c r="G154" s="53"/>
      <c r="H154" s="1770"/>
      <c r="I154" s="1849"/>
      <c r="J154" s="1849"/>
      <c r="K154" s="1849"/>
      <c r="N154" s="1837">
        <f>$AB$145</f>
        <v>40</v>
      </c>
      <c r="O154" s="1838"/>
      <c r="P154" s="1838"/>
      <c r="Q154" s="1839"/>
      <c r="R154" s="1840">
        <f>$AC$145</f>
        <v>43.5</v>
      </c>
      <c r="S154" s="1841"/>
      <c r="T154" s="1841"/>
      <c r="U154" s="1841"/>
      <c r="V154" s="1840">
        <f>$AD$145</f>
        <v>55.5</v>
      </c>
      <c r="W154" s="1840"/>
      <c r="X154" s="1840"/>
      <c r="Y154" s="1840"/>
      <c r="Z154" s="1840"/>
    </row>
    <row r="155" spans="2:11" s="665" customFormat="1" ht="15.75">
      <c r="B155" s="51"/>
      <c r="C155" s="52"/>
      <c r="D155" s="52"/>
      <c r="E155" s="52"/>
      <c r="F155" s="54"/>
      <c r="G155" s="53"/>
      <c r="H155" s="53"/>
      <c r="I155" s="55"/>
      <c r="J155" s="56"/>
      <c r="K155" s="56"/>
    </row>
    <row r="156" spans="2:38" s="665" customFormat="1" ht="15.75">
      <c r="B156" s="51"/>
      <c r="C156" s="52"/>
      <c r="D156" s="1848"/>
      <c r="E156" s="1737"/>
      <c r="F156" s="1737"/>
      <c r="G156" s="53"/>
      <c r="H156" s="1770"/>
      <c r="I156" s="1849"/>
      <c r="J156" s="1849"/>
      <c r="K156" s="1849"/>
      <c r="N156" s="666"/>
      <c r="O156" s="666"/>
      <c r="P156" s="666"/>
      <c r="Q156" s="666"/>
      <c r="R156" s="1846">
        <f>N154+R154+V154</f>
        <v>139</v>
      </c>
      <c r="S156" s="1847"/>
      <c r="T156" s="1847"/>
      <c r="U156" s="1847"/>
      <c r="V156" s="666"/>
      <c r="W156" s="666"/>
      <c r="X156" s="666"/>
      <c r="Y156" s="666"/>
      <c r="Z156" s="666"/>
      <c r="AA156" s="666"/>
      <c r="AB156" s="666"/>
      <c r="AC156" s="666"/>
      <c r="AD156" s="666"/>
      <c r="AE156" s="666"/>
      <c r="AF156" s="666"/>
      <c r="AG156" s="666"/>
      <c r="AH156" s="666"/>
      <c r="AI156" s="666"/>
      <c r="AJ156" s="666"/>
      <c r="AK156" s="666"/>
      <c r="AL156" s="667"/>
    </row>
    <row r="157" spans="2:25" ht="15.75">
      <c r="B157" s="51"/>
      <c r="C157" s="52"/>
      <c r="D157" s="52"/>
      <c r="E157" s="52"/>
      <c r="F157" s="52"/>
      <c r="G157" s="54"/>
      <c r="H157" s="53"/>
      <c r="I157" s="53"/>
      <c r="J157" s="55"/>
      <c r="K157" s="56"/>
      <c r="L157" s="56"/>
      <c r="M157" s="8"/>
      <c r="N157" s="8"/>
      <c r="O157" s="8"/>
      <c r="P157" s="4"/>
      <c r="Q157" s="4"/>
      <c r="R157" s="8"/>
      <c r="S157" s="8"/>
      <c r="U157" s="8"/>
      <c r="V157" s="8"/>
      <c r="W157" s="8"/>
      <c r="Y157" s="8"/>
    </row>
    <row r="158" spans="2:25" ht="15.75">
      <c r="B158" s="51"/>
      <c r="C158" s="52"/>
      <c r="D158" s="1768"/>
      <c r="E158" s="1769"/>
      <c r="F158" s="1769"/>
      <c r="G158" s="1769"/>
      <c r="H158" s="53"/>
      <c r="I158" s="1770"/>
      <c r="J158" s="1771"/>
      <c r="K158" s="1771"/>
      <c r="L158" s="1771"/>
      <c r="M158" s="8"/>
      <c r="N158" s="8"/>
      <c r="O158" s="8"/>
      <c r="P158" s="4"/>
      <c r="Q158" s="4"/>
      <c r="R158" s="8"/>
      <c r="S158" s="8"/>
      <c r="U158" s="8"/>
      <c r="V158" s="8"/>
      <c r="W158" s="8"/>
      <c r="Y158" s="8"/>
    </row>
    <row r="159" spans="13:25" ht="15.75">
      <c r="M159" s="8"/>
      <c r="N159" s="8"/>
      <c r="O159" s="8"/>
      <c r="P159" s="4"/>
      <c r="Q159" s="4"/>
      <c r="R159" s="8"/>
      <c r="S159" s="8"/>
      <c r="U159" s="8"/>
      <c r="V159" s="8"/>
      <c r="W159" s="8"/>
      <c r="Y159" s="8"/>
    </row>
    <row r="160" spans="13:25" ht="15.75">
      <c r="M160" s="8"/>
      <c r="N160" s="8"/>
      <c r="O160" s="8"/>
      <c r="P160" s="4"/>
      <c r="Q160" s="4"/>
      <c r="R160" s="8"/>
      <c r="S160" s="8"/>
      <c r="U160" s="8"/>
      <c r="V160" s="8"/>
      <c r="W160" s="8"/>
      <c r="Y160" s="8"/>
    </row>
    <row r="161" spans="13:25" ht="15.75">
      <c r="M161" s="8"/>
      <c r="N161" s="8"/>
      <c r="O161" s="8"/>
      <c r="P161" s="4"/>
      <c r="Q161" s="4"/>
      <c r="R161" s="8"/>
      <c r="S161" s="8"/>
      <c r="U161" s="8"/>
      <c r="V161" s="8"/>
      <c r="W161" s="8"/>
      <c r="Y161" s="8"/>
    </row>
    <row r="162" spans="13:25" ht="15.75">
      <c r="M162" s="8"/>
      <c r="N162" s="8"/>
      <c r="O162" s="8"/>
      <c r="P162" s="4"/>
      <c r="Q162" s="4"/>
      <c r="R162" s="8"/>
      <c r="S162" s="8"/>
      <c r="U162" s="8"/>
      <c r="V162" s="8"/>
      <c r="W162" s="8"/>
      <c r="Y162" s="8"/>
    </row>
    <row r="163" spans="13:25" ht="15.75">
      <c r="M163" s="8"/>
      <c r="N163" s="8"/>
      <c r="O163" s="8"/>
      <c r="P163" s="4"/>
      <c r="Q163" s="4"/>
      <c r="R163" s="8"/>
      <c r="S163" s="8"/>
      <c r="U163" s="8"/>
      <c r="V163" s="8"/>
      <c r="W163" s="8"/>
      <c r="Y163" s="8"/>
    </row>
    <row r="164" spans="13:25" ht="15.75">
      <c r="M164" s="8"/>
      <c r="N164" s="8"/>
      <c r="O164" s="8"/>
      <c r="P164" s="4"/>
      <c r="Q164" s="4"/>
      <c r="R164" s="8"/>
      <c r="S164" s="8"/>
      <c r="U164" s="8"/>
      <c r="V164" s="8"/>
      <c r="W164" s="8"/>
      <c r="Y164" s="8"/>
    </row>
    <row r="165" spans="13:25" ht="15.75">
      <c r="M165" s="8"/>
      <c r="N165" s="8"/>
      <c r="O165" s="8"/>
      <c r="P165" s="4"/>
      <c r="Q165" s="4"/>
      <c r="R165" s="8"/>
      <c r="S165" s="8"/>
      <c r="U165" s="8"/>
      <c r="V165" s="8"/>
      <c r="W165" s="8"/>
      <c r="Y165" s="8"/>
    </row>
    <row r="166" spans="13:25" ht="15.75">
      <c r="M166" s="8"/>
      <c r="N166" s="8"/>
      <c r="O166" s="8"/>
      <c r="P166" s="4"/>
      <c r="Q166" s="4"/>
      <c r="R166" s="8"/>
      <c r="S166" s="8"/>
      <c r="U166" s="8"/>
      <c r="V166" s="8"/>
      <c r="W166" s="8"/>
      <c r="Y166" s="8"/>
    </row>
    <row r="167" spans="13:25" ht="15.75">
      <c r="M167" s="8"/>
      <c r="N167" s="8"/>
      <c r="O167" s="8"/>
      <c r="P167" s="4"/>
      <c r="Q167" s="4"/>
      <c r="R167" s="8"/>
      <c r="S167" s="8"/>
      <c r="U167" s="8"/>
      <c r="V167" s="8"/>
      <c r="W167" s="8"/>
      <c r="Y167" s="8"/>
    </row>
    <row r="168" spans="13:25" ht="15.75">
      <c r="M168" s="8"/>
      <c r="N168" s="8"/>
      <c r="O168" s="8"/>
      <c r="P168" s="4"/>
      <c r="Q168" s="4"/>
      <c r="R168" s="8"/>
      <c r="S168" s="8"/>
      <c r="U168" s="8"/>
      <c r="V168" s="8"/>
      <c r="W168" s="8"/>
      <c r="Y168" s="8"/>
    </row>
    <row r="169" spans="13:25" ht="15.75">
      <c r="M169" s="8"/>
      <c r="N169" s="8"/>
      <c r="O169" s="8"/>
      <c r="P169" s="4"/>
      <c r="Q169" s="4"/>
      <c r="R169" s="8"/>
      <c r="S169" s="8"/>
      <c r="U169" s="8"/>
      <c r="V169" s="8"/>
      <c r="W169" s="8"/>
      <c r="Y169" s="8"/>
    </row>
    <row r="170" spans="13:25" ht="15.75">
      <c r="M170" s="8"/>
      <c r="N170" s="8"/>
      <c r="O170" s="8"/>
      <c r="P170" s="4"/>
      <c r="Q170" s="4"/>
      <c r="R170" s="8"/>
      <c r="S170" s="8"/>
      <c r="U170" s="8"/>
      <c r="V170" s="8"/>
      <c r="W170" s="8"/>
      <c r="Y170" s="8"/>
    </row>
    <row r="171" spans="13:25" ht="15.75">
      <c r="M171" s="8"/>
      <c r="N171" s="8"/>
      <c r="O171" s="8"/>
      <c r="P171" s="4"/>
      <c r="Q171" s="4"/>
      <c r="R171" s="8"/>
      <c r="S171" s="8"/>
      <c r="U171" s="8"/>
      <c r="V171" s="8"/>
      <c r="W171" s="8"/>
      <c r="Y171" s="8"/>
    </row>
    <row r="172" spans="13:25" ht="15.75">
      <c r="M172" s="8"/>
      <c r="N172" s="8"/>
      <c r="O172" s="8"/>
      <c r="P172" s="4"/>
      <c r="Q172" s="4"/>
      <c r="R172" s="8"/>
      <c r="S172" s="8"/>
      <c r="U172" s="8"/>
      <c r="V172" s="8"/>
      <c r="W172" s="8"/>
      <c r="Y172" s="8"/>
    </row>
    <row r="173" spans="13:25" ht="15.75">
      <c r="M173" s="8"/>
      <c r="N173" s="8"/>
      <c r="O173" s="8"/>
      <c r="P173" s="4"/>
      <c r="Q173" s="4"/>
      <c r="R173" s="8"/>
      <c r="S173" s="8"/>
      <c r="U173" s="8"/>
      <c r="V173" s="8"/>
      <c r="W173" s="8"/>
      <c r="Y173" s="8"/>
    </row>
    <row r="174" spans="13:25" ht="15.75">
      <c r="M174" s="8"/>
      <c r="N174" s="8"/>
      <c r="O174" s="8"/>
      <c r="P174" s="4"/>
      <c r="Q174" s="4"/>
      <c r="R174" s="8"/>
      <c r="S174" s="8"/>
      <c r="U174" s="8"/>
      <c r="V174" s="8"/>
      <c r="W174" s="8"/>
      <c r="Y174" s="8"/>
    </row>
    <row r="175" spans="13:25" ht="15.75">
      <c r="M175" s="8"/>
      <c r="N175" s="8"/>
      <c r="O175" s="8"/>
      <c r="P175" s="4"/>
      <c r="Q175" s="4"/>
      <c r="R175" s="8"/>
      <c r="S175" s="8"/>
      <c r="U175" s="8"/>
      <c r="V175" s="8"/>
      <c r="W175" s="8"/>
      <c r="Y175" s="8"/>
    </row>
    <row r="176" spans="13:25" ht="15.75">
      <c r="M176" s="8"/>
      <c r="N176" s="8"/>
      <c r="O176" s="8"/>
      <c r="P176" s="4"/>
      <c r="Q176" s="4"/>
      <c r="R176" s="8"/>
      <c r="S176" s="8"/>
      <c r="U176" s="8"/>
      <c r="V176" s="8"/>
      <c r="W176" s="8"/>
      <c r="Y176" s="8"/>
    </row>
    <row r="177" spans="13:25" ht="15.75">
      <c r="M177" s="8"/>
      <c r="N177" s="8"/>
      <c r="O177" s="8"/>
      <c r="P177" s="4"/>
      <c r="Q177" s="4"/>
      <c r="R177" s="8"/>
      <c r="S177" s="8"/>
      <c r="U177" s="8"/>
      <c r="V177" s="8"/>
      <c r="W177" s="8"/>
      <c r="Y177" s="8"/>
    </row>
    <row r="178" spans="13:25" ht="15.75">
      <c r="M178" s="8"/>
      <c r="N178" s="8"/>
      <c r="O178" s="8"/>
      <c r="P178" s="4"/>
      <c r="Q178" s="4"/>
      <c r="R178" s="8"/>
      <c r="S178" s="8"/>
      <c r="U178" s="8"/>
      <c r="V178" s="8"/>
      <c r="W178" s="8"/>
      <c r="Y178" s="8"/>
    </row>
    <row r="179" spans="13:25" ht="15.75">
      <c r="M179" s="8"/>
      <c r="N179" s="8"/>
      <c r="O179" s="8"/>
      <c r="P179" s="4"/>
      <c r="Q179" s="4"/>
      <c r="R179" s="8"/>
      <c r="S179" s="8"/>
      <c r="U179" s="8"/>
      <c r="V179" s="8"/>
      <c r="W179" s="8"/>
      <c r="Y179" s="8"/>
    </row>
    <row r="180" spans="13:25" ht="15.75">
      <c r="M180" s="8"/>
      <c r="N180" s="8"/>
      <c r="O180" s="8"/>
      <c r="P180" s="4"/>
      <c r="Q180" s="4"/>
      <c r="R180" s="8"/>
      <c r="S180" s="8"/>
      <c r="U180" s="8"/>
      <c r="V180" s="8"/>
      <c r="W180" s="8"/>
      <c r="Y180" s="8"/>
    </row>
    <row r="181" spans="13:25" ht="15.75">
      <c r="M181" s="8"/>
      <c r="N181" s="8"/>
      <c r="O181" s="8"/>
      <c r="P181" s="4"/>
      <c r="Q181" s="4"/>
      <c r="R181" s="8"/>
      <c r="S181" s="8"/>
      <c r="U181" s="8"/>
      <c r="V181" s="8"/>
      <c r="W181" s="8"/>
      <c r="Y181" s="8"/>
    </row>
    <row r="182" spans="13:25" ht="15.75">
      <c r="M182" s="8"/>
      <c r="N182" s="8"/>
      <c r="O182" s="8"/>
      <c r="P182" s="4"/>
      <c r="Q182" s="4"/>
      <c r="R182" s="8"/>
      <c r="S182" s="8"/>
      <c r="U182" s="8"/>
      <c r="V182" s="8"/>
      <c r="W182" s="8"/>
      <c r="Y182" s="8"/>
    </row>
    <row r="183" spans="13:25" ht="15.75">
      <c r="M183" s="8"/>
      <c r="N183" s="8"/>
      <c r="O183" s="8"/>
      <c r="P183" s="4"/>
      <c r="Q183" s="4"/>
      <c r="R183" s="8"/>
      <c r="S183" s="8"/>
      <c r="U183" s="8"/>
      <c r="V183" s="8"/>
      <c r="W183" s="8"/>
      <c r="Y183" s="8"/>
    </row>
    <row r="184" spans="13:25" ht="15.75">
      <c r="M184" s="8"/>
      <c r="N184" s="8"/>
      <c r="O184" s="8"/>
      <c r="P184" s="4"/>
      <c r="Q184" s="4"/>
      <c r="R184" s="8"/>
      <c r="S184" s="8"/>
      <c r="U184" s="8"/>
      <c r="V184" s="8"/>
      <c r="W184" s="8"/>
      <c r="Y184" s="8"/>
    </row>
    <row r="185" spans="13:25" ht="15.75">
      <c r="M185" s="8"/>
      <c r="N185" s="8"/>
      <c r="O185" s="8"/>
      <c r="P185" s="4"/>
      <c r="Q185" s="4"/>
      <c r="R185" s="8"/>
      <c r="S185" s="8"/>
      <c r="U185" s="8"/>
      <c r="V185" s="8"/>
      <c r="W185" s="8"/>
      <c r="Y185" s="8"/>
    </row>
    <row r="186" spans="13:25" ht="15.75">
      <c r="M186" s="8"/>
      <c r="N186" s="8"/>
      <c r="O186" s="8"/>
      <c r="P186" s="4"/>
      <c r="Q186" s="4"/>
      <c r="R186" s="8"/>
      <c r="S186" s="8"/>
      <c r="U186" s="8"/>
      <c r="V186" s="8"/>
      <c r="W186" s="8"/>
      <c r="Y186" s="8"/>
    </row>
    <row r="187" spans="13:25" ht="15.75">
      <c r="M187" s="8"/>
      <c r="N187" s="8"/>
      <c r="O187" s="8"/>
      <c r="P187" s="4"/>
      <c r="Q187" s="4"/>
      <c r="R187" s="8"/>
      <c r="S187" s="8"/>
      <c r="U187" s="8"/>
      <c r="V187" s="8"/>
      <c r="W187" s="8"/>
      <c r="Y187" s="8"/>
    </row>
    <row r="188" spans="13:25" ht="15.75">
      <c r="M188" s="8"/>
      <c r="N188" s="8"/>
      <c r="O188" s="8"/>
      <c r="P188" s="4"/>
      <c r="Q188" s="4"/>
      <c r="R188" s="8"/>
      <c r="S188" s="8"/>
      <c r="U188" s="8"/>
      <c r="V188" s="8"/>
      <c r="W188" s="8"/>
      <c r="Y188" s="8"/>
    </row>
    <row r="189" spans="13:25" ht="15.75">
      <c r="M189" s="8"/>
      <c r="N189" s="8"/>
      <c r="O189" s="8"/>
      <c r="P189" s="4"/>
      <c r="Q189" s="4"/>
      <c r="R189" s="8"/>
      <c r="S189" s="8"/>
      <c r="U189" s="8"/>
      <c r="V189" s="8"/>
      <c r="W189" s="8"/>
      <c r="Y189" s="8"/>
    </row>
    <row r="190" spans="13:25" ht="15.75">
      <c r="M190" s="8"/>
      <c r="N190" s="8"/>
      <c r="O190" s="8"/>
      <c r="P190" s="4"/>
      <c r="Q190" s="4"/>
      <c r="R190" s="8"/>
      <c r="S190" s="8"/>
      <c r="U190" s="8"/>
      <c r="V190" s="8"/>
      <c r="W190" s="8"/>
      <c r="Y190" s="8"/>
    </row>
    <row r="191" spans="13:25" ht="15.75">
      <c r="M191" s="8"/>
      <c r="N191" s="8"/>
      <c r="O191" s="8"/>
      <c r="P191" s="4"/>
      <c r="Q191" s="4"/>
      <c r="R191" s="8"/>
      <c r="S191" s="8"/>
      <c r="U191" s="8"/>
      <c r="V191" s="8"/>
      <c r="W191" s="8"/>
      <c r="Y191" s="8"/>
    </row>
    <row r="192" spans="13:25" ht="15.75">
      <c r="M192" s="8"/>
      <c r="N192" s="8"/>
      <c r="O192" s="8"/>
      <c r="P192" s="4"/>
      <c r="Q192" s="4"/>
      <c r="R192" s="8"/>
      <c r="S192" s="8"/>
      <c r="U192" s="8"/>
      <c r="V192" s="8"/>
      <c r="W192" s="8"/>
      <c r="Y192" s="8"/>
    </row>
    <row r="193" spans="13:25" ht="15.75">
      <c r="M193" s="8"/>
      <c r="N193" s="8"/>
      <c r="O193" s="8"/>
      <c r="P193" s="4"/>
      <c r="Q193" s="4"/>
      <c r="R193" s="8"/>
      <c r="S193" s="8"/>
      <c r="U193" s="8"/>
      <c r="V193" s="8"/>
      <c r="W193" s="8"/>
      <c r="Y193" s="8"/>
    </row>
    <row r="194" spans="13:25" ht="15.75">
      <c r="M194" s="8"/>
      <c r="N194" s="8"/>
      <c r="O194" s="8"/>
      <c r="P194" s="4"/>
      <c r="Q194" s="4"/>
      <c r="R194" s="8"/>
      <c r="S194" s="8"/>
      <c r="U194" s="8"/>
      <c r="V194" s="8"/>
      <c r="W194" s="8"/>
      <c r="Y194" s="8"/>
    </row>
    <row r="195" spans="13:25" ht="15.75">
      <c r="M195" s="8"/>
      <c r="N195" s="8"/>
      <c r="O195" s="8"/>
      <c r="P195" s="4"/>
      <c r="Q195" s="4"/>
      <c r="R195" s="8"/>
      <c r="S195" s="8"/>
      <c r="U195" s="8"/>
      <c r="V195" s="8"/>
      <c r="W195" s="8"/>
      <c r="Y195" s="8"/>
    </row>
  </sheetData>
  <sheetProtection/>
  <mergeCells count="104">
    <mergeCell ref="AD41:AG41"/>
    <mergeCell ref="R156:U156"/>
    <mergeCell ref="D156:F156"/>
    <mergeCell ref="H156:K156"/>
    <mergeCell ref="V154:Z154"/>
    <mergeCell ref="D154:F154"/>
    <mergeCell ref="H154:K154"/>
    <mergeCell ref="T150:U150"/>
    <mergeCell ref="N149:O149"/>
    <mergeCell ref="P149:Q149"/>
    <mergeCell ref="R149:S149"/>
    <mergeCell ref="N154:Q154"/>
    <mergeCell ref="R154:U154"/>
    <mergeCell ref="T149:U149"/>
    <mergeCell ref="R150:S150"/>
    <mergeCell ref="B153:T153"/>
    <mergeCell ref="V150:W150"/>
    <mergeCell ref="N150:O150"/>
    <mergeCell ref="P150:Q150"/>
    <mergeCell ref="K152:M152"/>
    <mergeCell ref="N152:Q152"/>
    <mergeCell ref="R152:U152"/>
    <mergeCell ref="N151:Q151"/>
    <mergeCell ref="R151:U151"/>
    <mergeCell ref="V151:Z151"/>
    <mergeCell ref="X150:Y150"/>
    <mergeCell ref="A60:B60"/>
    <mergeCell ref="A10:Z10"/>
    <mergeCell ref="A119:B119"/>
    <mergeCell ref="R4:U4"/>
    <mergeCell ref="V5:W5"/>
    <mergeCell ref="A9:Z9"/>
    <mergeCell ref="M3:M7"/>
    <mergeCell ref="T7:U7"/>
    <mergeCell ref="N2:Z3"/>
    <mergeCell ref="P5:Q5"/>
    <mergeCell ref="A61:B61"/>
    <mergeCell ref="A62:B62"/>
    <mergeCell ref="C4:C7"/>
    <mergeCell ref="A142:B142"/>
    <mergeCell ref="A138:B138"/>
    <mergeCell ref="A122:M122"/>
    <mergeCell ref="A140:B140"/>
    <mergeCell ref="A141:B141"/>
    <mergeCell ref="A22:B22"/>
    <mergeCell ref="A20:B20"/>
    <mergeCell ref="A2:A7"/>
    <mergeCell ref="C2:D3"/>
    <mergeCell ref="H3:H7"/>
    <mergeCell ref="J4:J7"/>
    <mergeCell ref="D4:D7"/>
    <mergeCell ref="G2:G7"/>
    <mergeCell ref="F2:F7"/>
    <mergeCell ref="B2:B7"/>
    <mergeCell ref="A1:Z1"/>
    <mergeCell ref="H2:M2"/>
    <mergeCell ref="V4:Z4"/>
    <mergeCell ref="X7:Y7"/>
    <mergeCell ref="N4:Q4"/>
    <mergeCell ref="N7:O7"/>
    <mergeCell ref="X5:Y5"/>
    <mergeCell ref="R5:S5"/>
    <mergeCell ref="E2:E7"/>
    <mergeCell ref="P7:Q7"/>
    <mergeCell ref="N5:O5"/>
    <mergeCell ref="N6:Z6"/>
    <mergeCell ref="I3:L3"/>
    <mergeCell ref="I4:I7"/>
    <mergeCell ref="R7:S7"/>
    <mergeCell ref="AM17:AN17"/>
    <mergeCell ref="V7:W7"/>
    <mergeCell ref="K4:K7"/>
    <mergeCell ref="L4:L7"/>
    <mergeCell ref="T5:U5"/>
    <mergeCell ref="AO17:AP17"/>
    <mergeCell ref="AQ17:AR17"/>
    <mergeCell ref="D158:G158"/>
    <mergeCell ref="I158:L158"/>
    <mergeCell ref="A148:M148"/>
    <mergeCell ref="J149:M149"/>
    <mergeCell ref="A143:B143"/>
    <mergeCell ref="A123:B123"/>
    <mergeCell ref="A23:Z23"/>
    <mergeCell ref="V152:Z152"/>
    <mergeCell ref="AI17:AL17"/>
    <mergeCell ref="A21:B21"/>
    <mergeCell ref="A120:B120"/>
    <mergeCell ref="A64:Z64"/>
    <mergeCell ref="A139:B139"/>
    <mergeCell ref="AC17:AE17"/>
    <mergeCell ref="AF17:AH17"/>
    <mergeCell ref="A131:Z131"/>
    <mergeCell ref="A63:Z63"/>
    <mergeCell ref="A114:Z114"/>
    <mergeCell ref="A144:M144"/>
    <mergeCell ref="V149:W149"/>
    <mergeCell ref="A121:B121"/>
    <mergeCell ref="A145:M145"/>
    <mergeCell ref="A124:B124"/>
    <mergeCell ref="A147:M147"/>
    <mergeCell ref="A125:B125"/>
    <mergeCell ref="A126:Z126"/>
    <mergeCell ref="X149:Y149"/>
    <mergeCell ref="A146:M146"/>
  </mergeCells>
  <printOptions/>
  <pageMargins left="1.062992125984252" right="0.3937007874015748" top="0.73" bottom="0.86" header="0.3937007874015748" footer="0.7480314960629921"/>
  <pageSetup fitToHeight="6" fitToWidth="1" horizontalDpi="600" verticalDpi="600" orientation="landscape" paperSize="9" scale="96" r:id="rId1"/>
  <rowBreaks count="1" manualBreakCount="1">
    <brk id="130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74"/>
  <sheetViews>
    <sheetView tabSelected="1" zoomScale="80" zoomScaleNormal="80" zoomScaleSheetLayoutView="90" zoomScalePageLayoutView="80" workbookViewId="0" topLeftCell="A1">
      <pane ySplit="7" topLeftCell="A8" activePane="bottomLeft" state="frozen"/>
      <selection pane="topLeft" activeCell="A1" sqref="A1"/>
      <selection pane="bottomLeft" activeCell="AQ1" sqref="AQ1:BP16384"/>
    </sheetView>
  </sheetViews>
  <sheetFormatPr defaultColWidth="9.00390625" defaultRowHeight="12.75"/>
  <cols>
    <col min="1" max="1" width="10.00390625" style="1577" customWidth="1"/>
    <col min="2" max="2" width="35.125" style="1517" customWidth="1"/>
    <col min="3" max="3" width="6.875" style="1578" customWidth="1"/>
    <col min="4" max="4" width="5.75390625" style="1579" customWidth="1"/>
    <col min="5" max="6" width="5.625" style="1578" customWidth="1"/>
    <col min="7" max="7" width="8.125" style="1578" customWidth="1"/>
    <col min="8" max="8" width="9.00390625" style="1517" customWidth="1"/>
    <col min="9" max="9" width="7.625" style="1517" customWidth="1"/>
    <col min="10" max="10" width="7.125" style="1517" customWidth="1"/>
    <col min="11" max="11" width="7.00390625" style="1517" customWidth="1"/>
    <col min="12" max="12" width="6.625" style="1517" customWidth="1"/>
    <col min="13" max="13" width="8.125" style="1517" customWidth="1"/>
    <col min="14" max="14" width="7.75390625" style="1517" customWidth="1"/>
    <col min="15" max="15" width="5.375" style="1517" customWidth="1"/>
    <col min="16" max="16" width="7.625" style="1518" customWidth="1"/>
    <col min="17" max="17" width="4.875" style="1518" customWidth="1"/>
    <col min="18" max="18" width="6.375" style="1517" customWidth="1"/>
    <col min="19" max="19" width="5.625" style="1517" customWidth="1"/>
    <col min="20" max="20" width="6.75390625" style="1517" customWidth="1"/>
    <col min="21" max="21" width="5.375" style="1517" customWidth="1"/>
    <col min="22" max="22" width="7.75390625" style="1517" customWidth="1"/>
    <col min="23" max="23" width="4.75390625" style="1517" customWidth="1"/>
    <col min="24" max="24" width="5.875" style="1517" customWidth="1"/>
    <col min="25" max="25" width="5.125" style="1517" customWidth="1"/>
    <col min="26" max="26" width="6.875" style="1517" bestFit="1" customWidth="1"/>
    <col min="27" max="68" width="0" style="8" hidden="1" customWidth="1"/>
    <col min="69" max="16384" width="9.125" style="8" customWidth="1"/>
  </cols>
  <sheetData>
    <row r="1" spans="1:26" s="5" customFormat="1" ht="18" customHeight="1">
      <c r="A1" s="1854" t="s">
        <v>292</v>
      </c>
      <c r="B1" s="1855"/>
      <c r="C1" s="1855"/>
      <c r="D1" s="1855"/>
      <c r="E1" s="1855"/>
      <c r="F1" s="1855"/>
      <c r="G1" s="1855"/>
      <c r="H1" s="1855"/>
      <c r="I1" s="1855"/>
      <c r="J1" s="1855"/>
      <c r="K1" s="1855"/>
      <c r="L1" s="1855"/>
      <c r="M1" s="1855"/>
      <c r="N1" s="1855"/>
      <c r="O1" s="1855"/>
      <c r="P1" s="1855"/>
      <c r="Q1" s="1855"/>
      <c r="R1" s="1855"/>
      <c r="S1" s="1855"/>
      <c r="T1" s="1855"/>
      <c r="U1" s="1855"/>
      <c r="V1" s="1855"/>
      <c r="W1" s="1855"/>
      <c r="X1" s="1855"/>
      <c r="Y1" s="1855"/>
      <c r="Z1" s="1856"/>
    </row>
    <row r="2" spans="1:26" s="5" customFormat="1" ht="18.75" customHeight="1">
      <c r="A2" s="1857" t="s">
        <v>20</v>
      </c>
      <c r="B2" s="1799" t="s">
        <v>28</v>
      </c>
      <c r="C2" s="1859" t="s">
        <v>310</v>
      </c>
      <c r="D2" s="1860"/>
      <c r="E2" s="1862" t="s">
        <v>32</v>
      </c>
      <c r="F2" s="1862" t="s">
        <v>118</v>
      </c>
      <c r="G2" s="1862" t="s">
        <v>33</v>
      </c>
      <c r="H2" s="1799" t="s">
        <v>21</v>
      </c>
      <c r="I2" s="1799"/>
      <c r="J2" s="1799"/>
      <c r="K2" s="1799"/>
      <c r="L2" s="1799"/>
      <c r="M2" s="1799"/>
      <c r="N2" s="1864" t="s">
        <v>22</v>
      </c>
      <c r="O2" s="1865"/>
      <c r="P2" s="1865"/>
      <c r="Q2" s="1865"/>
      <c r="R2" s="1865"/>
      <c r="S2" s="1865"/>
      <c r="T2" s="1865"/>
      <c r="U2" s="1865"/>
      <c r="V2" s="1865"/>
      <c r="W2" s="1865"/>
      <c r="X2" s="1865"/>
      <c r="Y2" s="1865"/>
      <c r="Z2" s="1866"/>
    </row>
    <row r="3" spans="1:26" s="5" customFormat="1" ht="24.75" customHeight="1">
      <c r="A3" s="1857"/>
      <c r="B3" s="1799"/>
      <c r="C3" s="1809"/>
      <c r="D3" s="1861"/>
      <c r="E3" s="1863"/>
      <c r="F3" s="1863"/>
      <c r="G3" s="1863"/>
      <c r="H3" s="1870" t="s">
        <v>23</v>
      </c>
      <c r="I3" s="1891" t="s">
        <v>24</v>
      </c>
      <c r="J3" s="1892"/>
      <c r="K3" s="1892"/>
      <c r="L3" s="1892"/>
      <c r="M3" s="1870" t="s">
        <v>25</v>
      </c>
      <c r="N3" s="1867"/>
      <c r="O3" s="1868"/>
      <c r="P3" s="1868"/>
      <c r="Q3" s="1868"/>
      <c r="R3" s="1868"/>
      <c r="S3" s="1868"/>
      <c r="T3" s="1868"/>
      <c r="U3" s="1868"/>
      <c r="V3" s="1868"/>
      <c r="W3" s="1868"/>
      <c r="X3" s="1868"/>
      <c r="Y3" s="1868"/>
      <c r="Z3" s="1869"/>
    </row>
    <row r="4" spans="1:26" s="5" customFormat="1" ht="18" customHeight="1">
      <c r="A4" s="1857"/>
      <c r="B4" s="1799"/>
      <c r="C4" s="1870" t="s">
        <v>26</v>
      </c>
      <c r="D4" s="1870" t="s">
        <v>27</v>
      </c>
      <c r="E4" s="1863"/>
      <c r="F4" s="1863"/>
      <c r="G4" s="1863"/>
      <c r="H4" s="1870"/>
      <c r="I4" s="1896" t="s">
        <v>119</v>
      </c>
      <c r="J4" s="1870" t="s">
        <v>38</v>
      </c>
      <c r="K4" s="1895" t="s">
        <v>39</v>
      </c>
      <c r="L4" s="1897" t="s">
        <v>40</v>
      </c>
      <c r="M4" s="1870"/>
      <c r="N4" s="1872" t="s">
        <v>297</v>
      </c>
      <c r="O4" s="1872"/>
      <c r="P4" s="1872"/>
      <c r="Q4" s="1872"/>
      <c r="R4" s="1873" t="s">
        <v>298</v>
      </c>
      <c r="S4" s="1874"/>
      <c r="T4" s="1874"/>
      <c r="U4" s="1875"/>
      <c r="V4" s="1872" t="s">
        <v>293</v>
      </c>
      <c r="W4" s="1872"/>
      <c r="X4" s="1872"/>
      <c r="Y4" s="1872"/>
      <c r="Z4" s="1872"/>
    </row>
    <row r="5" spans="1:28" s="5" customFormat="1" ht="15.75">
      <c r="A5" s="1857"/>
      <c r="B5" s="1799"/>
      <c r="C5" s="1870"/>
      <c r="D5" s="1870"/>
      <c r="E5" s="1863"/>
      <c r="F5" s="1863"/>
      <c r="G5" s="1863"/>
      <c r="H5" s="1870"/>
      <c r="I5" s="1899"/>
      <c r="J5" s="1870"/>
      <c r="K5" s="1895"/>
      <c r="L5" s="1898"/>
      <c r="M5" s="1870"/>
      <c r="N5" s="1884">
        <v>1</v>
      </c>
      <c r="O5" s="1885"/>
      <c r="P5" s="1884">
        <v>2</v>
      </c>
      <c r="Q5" s="1885"/>
      <c r="R5" s="1884">
        <v>3</v>
      </c>
      <c r="S5" s="1885"/>
      <c r="T5" s="1884">
        <v>4</v>
      </c>
      <c r="U5" s="1885"/>
      <c r="V5" s="1884">
        <v>5</v>
      </c>
      <c r="W5" s="1885"/>
      <c r="X5" s="1884" t="s">
        <v>299</v>
      </c>
      <c r="Y5" s="1885"/>
      <c r="Z5" s="1210" t="s">
        <v>300</v>
      </c>
      <c r="AB5" s="1038">
        <v>22.5</v>
      </c>
    </row>
    <row r="6" spans="1:28" s="5" customFormat="1" ht="18.75" customHeight="1" thickBot="1">
      <c r="A6" s="1857"/>
      <c r="B6" s="1799"/>
      <c r="C6" s="1870"/>
      <c r="D6" s="1870"/>
      <c r="E6" s="1863"/>
      <c r="F6" s="1863"/>
      <c r="G6" s="1863"/>
      <c r="H6" s="1870"/>
      <c r="I6" s="1899"/>
      <c r="J6" s="1870"/>
      <c r="K6" s="1895"/>
      <c r="L6" s="1898"/>
      <c r="M6" s="1870"/>
      <c r="N6" s="1873" t="s">
        <v>41</v>
      </c>
      <c r="O6" s="1874"/>
      <c r="P6" s="1874"/>
      <c r="Q6" s="1874"/>
      <c r="R6" s="1874"/>
      <c r="S6" s="1874"/>
      <c r="T6" s="1874"/>
      <c r="U6" s="1874"/>
      <c r="V6" s="1874"/>
      <c r="W6" s="1874"/>
      <c r="X6" s="1874"/>
      <c r="Y6" s="1874"/>
      <c r="Z6" s="1875"/>
      <c r="AB6" s="1038">
        <v>63.5</v>
      </c>
    </row>
    <row r="7" spans="1:28" s="5" customFormat="1" ht="76.5" customHeight="1" thickBot="1">
      <c r="A7" s="1858"/>
      <c r="B7" s="1812"/>
      <c r="C7" s="1862"/>
      <c r="D7" s="1862"/>
      <c r="E7" s="1863"/>
      <c r="F7" s="1863"/>
      <c r="G7" s="1863"/>
      <c r="H7" s="1862"/>
      <c r="I7" s="1900"/>
      <c r="J7" s="1870"/>
      <c r="K7" s="1896"/>
      <c r="L7" s="1898"/>
      <c r="M7" s="1862"/>
      <c r="N7" s="1200" t="s">
        <v>353</v>
      </c>
      <c r="O7" s="1200" t="s">
        <v>354</v>
      </c>
      <c r="P7" s="1200" t="s">
        <v>353</v>
      </c>
      <c r="Q7" s="1200" t="s">
        <v>354</v>
      </c>
      <c r="R7" s="1200" t="s">
        <v>353</v>
      </c>
      <c r="S7" s="1200" t="s">
        <v>354</v>
      </c>
      <c r="T7" s="1200" t="s">
        <v>353</v>
      </c>
      <c r="U7" s="1200" t="s">
        <v>354</v>
      </c>
      <c r="V7" s="1200" t="s">
        <v>353</v>
      </c>
      <c r="W7" s="1200" t="s">
        <v>354</v>
      </c>
      <c r="X7" s="1200" t="s">
        <v>353</v>
      </c>
      <c r="Y7" s="1200" t="s">
        <v>354</v>
      </c>
      <c r="Z7" s="1210"/>
      <c r="AB7" s="1038">
        <v>137.5</v>
      </c>
    </row>
    <row r="8" spans="1:28" s="5" customFormat="1" ht="16.5" customHeight="1" thickBot="1">
      <c r="A8" s="1211">
        <v>1</v>
      </c>
      <c r="B8" s="1212">
        <v>2</v>
      </c>
      <c r="C8" s="1213">
        <v>3</v>
      </c>
      <c r="D8" s="1213">
        <v>4</v>
      </c>
      <c r="E8" s="1213">
        <v>5</v>
      </c>
      <c r="F8" s="1213">
        <v>6</v>
      </c>
      <c r="G8" s="1213">
        <v>7</v>
      </c>
      <c r="H8" s="1213">
        <v>8</v>
      </c>
      <c r="I8" s="1213">
        <v>9</v>
      </c>
      <c r="J8" s="1213">
        <v>10</v>
      </c>
      <c r="K8" s="1213">
        <v>11</v>
      </c>
      <c r="L8" s="1214">
        <v>12</v>
      </c>
      <c r="M8" s="1214">
        <v>13</v>
      </c>
      <c r="N8" s="1215">
        <v>14</v>
      </c>
      <c r="O8" s="1216">
        <v>15</v>
      </c>
      <c r="P8" s="1215">
        <v>16</v>
      </c>
      <c r="Q8" s="1216">
        <v>17</v>
      </c>
      <c r="R8" s="1215">
        <v>18</v>
      </c>
      <c r="S8" s="1216">
        <v>19</v>
      </c>
      <c r="T8" s="1215">
        <v>20</v>
      </c>
      <c r="U8" s="1216">
        <v>21</v>
      </c>
      <c r="V8" s="1217">
        <v>22</v>
      </c>
      <c r="W8" s="1218">
        <v>23</v>
      </c>
      <c r="X8" s="1219">
        <v>24</v>
      </c>
      <c r="Y8" s="1220">
        <v>25</v>
      </c>
      <c r="Z8" s="1217">
        <v>26</v>
      </c>
      <c r="AB8" s="1038">
        <v>21</v>
      </c>
    </row>
    <row r="9" spans="1:28" s="5" customFormat="1" ht="16.5" customHeight="1" thickBot="1">
      <c r="A9" s="1876" t="s">
        <v>258</v>
      </c>
      <c r="B9" s="1877"/>
      <c r="C9" s="1877"/>
      <c r="D9" s="1877"/>
      <c r="E9" s="1877"/>
      <c r="F9" s="1877"/>
      <c r="G9" s="1877"/>
      <c r="H9" s="1877"/>
      <c r="I9" s="1877"/>
      <c r="J9" s="1877"/>
      <c r="K9" s="1877"/>
      <c r="L9" s="1877"/>
      <c r="M9" s="1877"/>
      <c r="N9" s="1877"/>
      <c r="O9" s="1877"/>
      <c r="P9" s="1877"/>
      <c r="Q9" s="1877"/>
      <c r="R9" s="1877"/>
      <c r="S9" s="1877"/>
      <c r="T9" s="1877"/>
      <c r="U9" s="1877"/>
      <c r="V9" s="1877"/>
      <c r="W9" s="1877"/>
      <c r="X9" s="1878"/>
      <c r="Y9" s="1878"/>
      <c r="Z9" s="1879"/>
      <c r="AB9" s="1038">
        <f>SUM(AB5:AB8)</f>
        <v>244.5</v>
      </c>
    </row>
    <row r="10" spans="1:49" s="5" customFormat="1" ht="24.75" customHeight="1" thickBot="1">
      <c r="A10" s="1888" t="s">
        <v>52</v>
      </c>
      <c r="B10" s="1889"/>
      <c r="C10" s="1889"/>
      <c r="D10" s="1889"/>
      <c r="E10" s="1889"/>
      <c r="F10" s="1889"/>
      <c r="G10" s="1889"/>
      <c r="H10" s="1889"/>
      <c r="I10" s="1889"/>
      <c r="J10" s="1889"/>
      <c r="K10" s="1889"/>
      <c r="L10" s="1889"/>
      <c r="M10" s="1889"/>
      <c r="N10" s="1889"/>
      <c r="O10" s="1889"/>
      <c r="P10" s="1889"/>
      <c r="Q10" s="1889"/>
      <c r="R10" s="1889"/>
      <c r="S10" s="1889"/>
      <c r="T10" s="1889"/>
      <c r="U10" s="1889"/>
      <c r="V10" s="1889"/>
      <c r="W10" s="1889"/>
      <c r="X10" s="1889"/>
      <c r="Y10" s="1889"/>
      <c r="Z10" s="1890"/>
      <c r="AQ10" s="1076"/>
      <c r="AR10" s="1076">
        <v>1</v>
      </c>
      <c r="AS10" s="1076">
        <v>2</v>
      </c>
      <c r="AT10" s="1076">
        <v>3</v>
      </c>
      <c r="AU10" s="1076">
        <v>4</v>
      </c>
      <c r="AV10" s="1076">
        <v>5</v>
      </c>
      <c r="AW10" s="1076" t="s">
        <v>299</v>
      </c>
    </row>
    <row r="11" spans="1:49" s="5" customFormat="1" ht="33.75" customHeight="1" thickBot="1">
      <c r="A11" s="1221" t="s">
        <v>120</v>
      </c>
      <c r="B11" s="1222" t="s">
        <v>221</v>
      </c>
      <c r="C11" s="1223"/>
      <c r="D11" s="1193"/>
      <c r="E11" s="1194"/>
      <c r="F11" s="1195"/>
      <c r="G11" s="1196">
        <f>G12+G13</f>
        <v>6.5</v>
      </c>
      <c r="H11" s="1224">
        <f aca="true" t="shared" si="0" ref="H11:H19">G11*30</f>
        <v>195</v>
      </c>
      <c r="I11" s="1225"/>
      <c r="J11" s="1225"/>
      <c r="K11" s="1225"/>
      <c r="L11" s="1225"/>
      <c r="M11" s="1226"/>
      <c r="N11" s="1227"/>
      <c r="O11" s="1228"/>
      <c r="P11" s="1229"/>
      <c r="Q11" s="1230"/>
      <c r="R11" s="1231"/>
      <c r="S11" s="1231"/>
      <c r="T11" s="1231"/>
      <c r="U11" s="1231"/>
      <c r="V11" s="1231"/>
      <c r="W11" s="1231"/>
      <c r="X11" s="1231"/>
      <c r="Y11" s="1231"/>
      <c r="Z11" s="1232"/>
      <c r="AA11" s="809"/>
      <c r="AI11" s="1076" t="s">
        <v>301</v>
      </c>
      <c r="AJ11" s="1077">
        <f>SUMIF(AH$11:AH$19,1,G$11:G$19)</f>
        <v>1.5</v>
      </c>
      <c r="AQ11" s="1076" t="s">
        <v>366</v>
      </c>
      <c r="AR11" s="1076">
        <f aca="true" t="shared" si="1" ref="AR11:AW11">COUNTIF($C11:$C19,AR$10)</f>
        <v>1</v>
      </c>
      <c r="AS11" s="1076">
        <f t="shared" si="1"/>
        <v>0</v>
      </c>
      <c r="AT11" s="1076">
        <f t="shared" si="1"/>
        <v>0</v>
      </c>
      <c r="AU11" s="1076">
        <f t="shared" si="1"/>
        <v>0</v>
      </c>
      <c r="AV11" s="1076">
        <f t="shared" si="1"/>
        <v>0</v>
      </c>
      <c r="AW11" s="1076">
        <f t="shared" si="1"/>
        <v>0</v>
      </c>
    </row>
    <row r="12" spans="1:49" s="5" customFormat="1" ht="24.75" customHeight="1" thickBot="1">
      <c r="A12" s="1233"/>
      <c r="B12" s="1234" t="s">
        <v>48</v>
      </c>
      <c r="C12" s="1235"/>
      <c r="D12" s="1197"/>
      <c r="E12" s="1198"/>
      <c r="F12" s="1199"/>
      <c r="G12" s="1196">
        <v>5</v>
      </c>
      <c r="H12" s="1224">
        <f>G12*30</f>
        <v>150</v>
      </c>
      <c r="I12" s="1236"/>
      <c r="J12" s="1236"/>
      <c r="K12" s="1236"/>
      <c r="L12" s="1236"/>
      <c r="M12" s="1237"/>
      <c r="N12" s="1238"/>
      <c r="O12" s="1090"/>
      <c r="P12" s="1239"/>
      <c r="Q12" s="1240"/>
      <c r="R12" s="1241"/>
      <c r="S12" s="1241"/>
      <c r="T12" s="1241"/>
      <c r="U12" s="1241"/>
      <c r="V12" s="1241"/>
      <c r="W12" s="1241"/>
      <c r="X12" s="1241"/>
      <c r="Y12" s="1241"/>
      <c r="Z12" s="1242"/>
      <c r="AA12" s="809"/>
      <c r="AI12" s="1076" t="s">
        <v>302</v>
      </c>
      <c r="AJ12" s="1077">
        <f>SUMIF(AH$11:AH$19,2,G$11:G$19)</f>
        <v>0</v>
      </c>
      <c r="AQ12" s="1076" t="s">
        <v>367</v>
      </c>
      <c r="AR12" s="1076">
        <f aca="true" t="shared" si="2" ref="AR12:AW12">COUNTIF($D11:$D19,AR$10)</f>
        <v>0</v>
      </c>
      <c r="AS12" s="1076">
        <f t="shared" si="2"/>
        <v>0</v>
      </c>
      <c r="AT12" s="1076">
        <f t="shared" si="2"/>
        <v>0</v>
      </c>
      <c r="AU12" s="1076">
        <f t="shared" si="2"/>
        <v>0</v>
      </c>
      <c r="AV12" s="1076">
        <f t="shared" si="2"/>
        <v>0</v>
      </c>
      <c r="AW12" s="1076">
        <f t="shared" si="2"/>
        <v>1</v>
      </c>
    </row>
    <row r="13" spans="1:49" s="5" customFormat="1" ht="22.5" customHeight="1" thickBot="1">
      <c r="A13" s="1233"/>
      <c r="B13" s="1079" t="s">
        <v>115</v>
      </c>
      <c r="C13" s="1235"/>
      <c r="D13" s="1197" t="s">
        <v>299</v>
      </c>
      <c r="E13" s="1198"/>
      <c r="F13" s="1199"/>
      <c r="G13" s="1196">
        <v>1.5</v>
      </c>
      <c r="H13" s="1224">
        <f>G13*30</f>
        <v>45</v>
      </c>
      <c r="I13" s="1243">
        <v>4</v>
      </c>
      <c r="J13" s="1243"/>
      <c r="K13" s="1243"/>
      <c r="L13" s="1243">
        <v>4</v>
      </c>
      <c r="M13" s="1169">
        <f>H13-I13</f>
        <v>41</v>
      </c>
      <c r="N13" s="1238"/>
      <c r="O13" s="1090"/>
      <c r="P13" s="1239"/>
      <c r="Q13" s="1240"/>
      <c r="R13" s="1241"/>
      <c r="S13" s="1241"/>
      <c r="T13" s="1241"/>
      <c r="U13" s="1241"/>
      <c r="V13" s="1241"/>
      <c r="W13" s="1241"/>
      <c r="X13" s="1244">
        <v>4</v>
      </c>
      <c r="Y13" s="1240"/>
      <c r="Z13" s="1245"/>
      <c r="AA13" s="809">
        <v>3</v>
      </c>
      <c r="AH13" s="5">
        <v>3</v>
      </c>
      <c r="AI13" s="1076" t="s">
        <v>303</v>
      </c>
      <c r="AJ13" s="1077">
        <f>SUMIF(AH$11:AH$19,3,G$11:G$19)</f>
        <v>1.5</v>
      </c>
      <c r="AQ13" s="1076" t="s">
        <v>369</v>
      </c>
      <c r="AR13" s="1076">
        <f aca="true" t="shared" si="3" ref="AR13:AW13">COUNTIF($E11:$E19,AR$10)</f>
        <v>0</v>
      </c>
      <c r="AS13" s="1076">
        <f t="shared" si="3"/>
        <v>0</v>
      </c>
      <c r="AT13" s="1076">
        <f t="shared" si="3"/>
        <v>0</v>
      </c>
      <c r="AU13" s="1076">
        <f t="shared" si="3"/>
        <v>0</v>
      </c>
      <c r="AV13" s="1076">
        <f t="shared" si="3"/>
        <v>0</v>
      </c>
      <c r="AW13" s="1076">
        <f t="shared" si="3"/>
        <v>0</v>
      </c>
    </row>
    <row r="14" spans="1:49" s="5" customFormat="1" ht="24" customHeight="1">
      <c r="A14" s="1233" t="s">
        <v>121</v>
      </c>
      <c r="B14" s="1246" t="s">
        <v>110</v>
      </c>
      <c r="C14" s="1235" t="s">
        <v>109</v>
      </c>
      <c r="D14" s="1247"/>
      <c r="E14" s="1248"/>
      <c r="F14" s="1210"/>
      <c r="G14" s="1093">
        <v>4.5</v>
      </c>
      <c r="H14" s="1249">
        <f t="shared" si="0"/>
        <v>135</v>
      </c>
      <c r="I14" s="1250"/>
      <c r="J14" s="1250"/>
      <c r="K14" s="1236"/>
      <c r="L14" s="1236"/>
      <c r="M14" s="1251"/>
      <c r="N14" s="1238"/>
      <c r="O14" s="1252"/>
      <c r="P14" s="1253"/>
      <c r="Q14" s="1253"/>
      <c r="R14" s="1254"/>
      <c r="S14" s="1254"/>
      <c r="T14" s="1254"/>
      <c r="U14" s="1254"/>
      <c r="V14" s="1254"/>
      <c r="W14" s="1254"/>
      <c r="X14" s="1254"/>
      <c r="Y14" s="1254"/>
      <c r="Z14" s="1255"/>
      <c r="AA14" s="809"/>
      <c r="AI14" s="1076"/>
      <c r="AJ14" s="1077">
        <f>SUM(AJ11:AJ13)</f>
        <v>3</v>
      </c>
      <c r="AQ14" s="1076" t="s">
        <v>368</v>
      </c>
      <c r="AR14" s="1076">
        <f aca="true" t="shared" si="4" ref="AR14:AW14">COUNTIF($F11:$F19,AR$10)</f>
        <v>0</v>
      </c>
      <c r="AS14" s="1076">
        <f t="shared" si="4"/>
        <v>0</v>
      </c>
      <c r="AT14" s="1076">
        <f t="shared" si="4"/>
        <v>0</v>
      </c>
      <c r="AU14" s="1076">
        <f t="shared" si="4"/>
        <v>0</v>
      </c>
      <c r="AV14" s="1076">
        <f t="shared" si="4"/>
        <v>0</v>
      </c>
      <c r="AW14" s="1076">
        <f t="shared" si="4"/>
        <v>0</v>
      </c>
    </row>
    <row r="15" spans="1:27" s="5" customFormat="1" ht="30.75" customHeight="1">
      <c r="A15" s="1233" t="s">
        <v>122</v>
      </c>
      <c r="B15" s="1246" t="s">
        <v>112</v>
      </c>
      <c r="C15" s="1235"/>
      <c r="D15" s="1247" t="s">
        <v>111</v>
      </c>
      <c r="E15" s="1248"/>
      <c r="F15" s="1210"/>
      <c r="G15" s="1093">
        <v>3</v>
      </c>
      <c r="H15" s="1249">
        <f t="shared" si="0"/>
        <v>90</v>
      </c>
      <c r="I15" s="1236"/>
      <c r="J15" s="1236"/>
      <c r="K15" s="1236"/>
      <c r="L15" s="1236"/>
      <c r="M15" s="1164"/>
      <c r="N15" s="1238"/>
      <c r="O15" s="1090"/>
      <c r="P15" s="1240"/>
      <c r="Q15" s="1240"/>
      <c r="R15" s="1239"/>
      <c r="S15" s="1241"/>
      <c r="T15" s="1241"/>
      <c r="U15" s="1241"/>
      <c r="V15" s="1254"/>
      <c r="W15" s="1254"/>
      <c r="X15" s="1254"/>
      <c r="Y15" s="1254"/>
      <c r="Z15" s="1255"/>
      <c r="AA15" s="809"/>
    </row>
    <row r="16" spans="1:29" s="5" customFormat="1" ht="29.25" customHeight="1">
      <c r="A16" s="1233" t="s">
        <v>123</v>
      </c>
      <c r="B16" s="1246" t="s">
        <v>113</v>
      </c>
      <c r="C16" s="1235" t="s">
        <v>109</v>
      </c>
      <c r="D16" s="1235"/>
      <c r="E16" s="1256"/>
      <c r="F16" s="1257"/>
      <c r="G16" s="1093">
        <v>4</v>
      </c>
      <c r="H16" s="1249">
        <f t="shared" si="0"/>
        <v>120</v>
      </c>
      <c r="I16" s="1258"/>
      <c r="J16" s="1258"/>
      <c r="K16" s="1258"/>
      <c r="L16" s="1258"/>
      <c r="M16" s="1258"/>
      <c r="N16" s="1259"/>
      <c r="O16" s="1260"/>
      <c r="P16" s="1240"/>
      <c r="Q16" s="1253"/>
      <c r="R16" s="1254"/>
      <c r="S16" s="1254"/>
      <c r="T16" s="1254"/>
      <c r="U16" s="1254"/>
      <c r="V16" s="1254"/>
      <c r="W16" s="1254"/>
      <c r="X16" s="1254"/>
      <c r="Y16" s="1254"/>
      <c r="Z16" s="1255"/>
      <c r="AA16" s="809"/>
      <c r="AB16" s="5" t="s">
        <v>301</v>
      </c>
      <c r="AC16" s="5">
        <f>G19</f>
        <v>1.5</v>
      </c>
    </row>
    <row r="17" spans="1:45" s="5" customFormat="1" ht="22.5" customHeight="1" thickBot="1">
      <c r="A17" s="1125" t="s">
        <v>124</v>
      </c>
      <c r="B17" s="1261" t="s">
        <v>114</v>
      </c>
      <c r="C17" s="1262"/>
      <c r="D17" s="1262"/>
      <c r="E17" s="1263"/>
      <c r="F17" s="1264"/>
      <c r="G17" s="1584">
        <v>4.5</v>
      </c>
      <c r="H17" s="1265">
        <f t="shared" si="0"/>
        <v>135</v>
      </c>
      <c r="I17" s="1266"/>
      <c r="J17" s="1266"/>
      <c r="K17" s="1266"/>
      <c r="L17" s="1266"/>
      <c r="M17" s="1266"/>
      <c r="N17" s="1267"/>
      <c r="O17" s="1268"/>
      <c r="P17" s="1269"/>
      <c r="Q17" s="1270"/>
      <c r="R17" s="1271"/>
      <c r="S17" s="1271"/>
      <c r="T17" s="1271"/>
      <c r="U17" s="1271"/>
      <c r="V17" s="1271"/>
      <c r="W17" s="1271"/>
      <c r="X17" s="1271"/>
      <c r="Y17" s="1271"/>
      <c r="Z17" s="1272"/>
      <c r="AA17" s="809"/>
      <c r="AB17" s="5" t="s">
        <v>302</v>
      </c>
      <c r="AC17" s="1760"/>
      <c r="AD17" s="1760"/>
      <c r="AE17" s="1760"/>
      <c r="AF17" s="1760"/>
      <c r="AG17" s="1760"/>
      <c r="AH17" s="1760"/>
      <c r="AI17" s="1760"/>
      <c r="AJ17" s="1760"/>
      <c r="AK17" s="1760"/>
      <c r="AL17" s="1760"/>
      <c r="AM17" s="1760"/>
      <c r="AN17" s="1760"/>
      <c r="AO17" s="1760"/>
      <c r="AP17" s="1760"/>
      <c r="AQ17" s="1760"/>
      <c r="AR17" s="1760"/>
      <c r="AS17" s="615"/>
    </row>
    <row r="18" spans="1:45" s="5" customFormat="1" ht="22.5" customHeight="1" thickBot="1">
      <c r="A18" s="1273"/>
      <c r="B18" s="1234" t="s">
        <v>48</v>
      </c>
      <c r="C18" s="1169"/>
      <c r="D18" s="1169"/>
      <c r="E18" s="1274"/>
      <c r="F18" s="1275"/>
      <c r="G18" s="1114">
        <v>3</v>
      </c>
      <c r="H18" s="1167">
        <f t="shared" si="0"/>
        <v>90</v>
      </c>
      <c r="I18" s="1243"/>
      <c r="J18" s="1243"/>
      <c r="K18" s="1243"/>
      <c r="L18" s="1243"/>
      <c r="M18" s="1243"/>
      <c r="N18" s="1276"/>
      <c r="O18" s="1277"/>
      <c r="P18" s="1278"/>
      <c r="Q18" s="1279"/>
      <c r="R18" s="1280"/>
      <c r="S18" s="1280"/>
      <c r="T18" s="1280"/>
      <c r="U18" s="1280"/>
      <c r="V18" s="1280"/>
      <c r="W18" s="1280"/>
      <c r="X18" s="1280"/>
      <c r="Y18" s="1281"/>
      <c r="Z18" s="1282"/>
      <c r="AA18" s="809"/>
      <c r="AB18" s="5" t="s">
        <v>303</v>
      </c>
      <c r="AC18" s="616">
        <f>G19</f>
        <v>1.5</v>
      </c>
      <c r="AD18" s="616"/>
      <c r="AE18" s="616"/>
      <c r="AF18" s="616"/>
      <c r="AG18" s="616"/>
      <c r="AH18" s="616"/>
      <c r="AI18" s="616"/>
      <c r="AJ18" s="616"/>
      <c r="AK18" s="616"/>
      <c r="AL18" s="616"/>
      <c r="AM18" s="616"/>
      <c r="AN18" s="616"/>
      <c r="AO18" s="616"/>
      <c r="AP18" s="616"/>
      <c r="AQ18" s="617"/>
      <c r="AR18" s="617"/>
      <c r="AS18" s="616"/>
    </row>
    <row r="19" spans="1:45" s="5" customFormat="1" ht="26.25" customHeight="1" thickBot="1">
      <c r="A19" s="1125" t="s">
        <v>196</v>
      </c>
      <c r="B19" s="1079" t="s">
        <v>115</v>
      </c>
      <c r="C19" s="1283">
        <v>1</v>
      </c>
      <c r="D19" s="1284"/>
      <c r="E19" s="1285"/>
      <c r="F19" s="1286"/>
      <c r="G19" s="1511">
        <v>1.5</v>
      </c>
      <c r="H19" s="1167">
        <f t="shared" si="0"/>
        <v>45</v>
      </c>
      <c r="I19" s="1243">
        <v>4</v>
      </c>
      <c r="J19" s="1243">
        <v>4</v>
      </c>
      <c r="K19" s="1243"/>
      <c r="L19" s="1243">
        <v>0</v>
      </c>
      <c r="M19" s="1169">
        <f>H19-I19</f>
        <v>41</v>
      </c>
      <c r="N19" s="1276">
        <v>4</v>
      </c>
      <c r="O19" s="1111"/>
      <c r="P19" s="1278"/>
      <c r="Q19" s="1279"/>
      <c r="R19" s="1280"/>
      <c r="S19" s="1280"/>
      <c r="T19" s="1280"/>
      <c r="U19" s="1280"/>
      <c r="V19" s="1280"/>
      <c r="W19" s="1280"/>
      <c r="X19" s="1280"/>
      <c r="Y19" s="1280"/>
      <c r="Z19" s="1282"/>
      <c r="AA19" s="809">
        <v>1</v>
      </c>
      <c r="AC19" s="618"/>
      <c r="AD19" s="619"/>
      <c r="AE19" s="619"/>
      <c r="AF19" s="552"/>
      <c r="AG19" s="620"/>
      <c r="AH19" s="620">
        <v>1</v>
      </c>
      <c r="AI19" s="621"/>
      <c r="AJ19" s="621"/>
      <c r="AK19" s="621"/>
      <c r="AL19" s="621"/>
      <c r="AM19" s="621"/>
      <c r="AN19" s="621"/>
      <c r="AO19" s="621"/>
      <c r="AP19" s="621"/>
      <c r="AQ19" s="621"/>
      <c r="AR19" s="621"/>
      <c r="AS19" s="621"/>
    </row>
    <row r="20" spans="1:45" ht="19.5" thickBot="1">
      <c r="A20" s="1886" t="s">
        <v>53</v>
      </c>
      <c r="B20" s="1887"/>
      <c r="C20" s="1287"/>
      <c r="D20" s="1288"/>
      <c r="E20" s="1289"/>
      <c r="F20" s="1290"/>
      <c r="G20" s="1291">
        <f>SUM(G21+G22)</f>
        <v>22.5</v>
      </c>
      <c r="H20" s="1292">
        <f>SUM(H21+H22)</f>
        <v>675</v>
      </c>
      <c r="I20" s="1287"/>
      <c r="J20" s="1287"/>
      <c r="K20" s="1287"/>
      <c r="L20" s="1287"/>
      <c r="M20" s="1287"/>
      <c r="N20" s="1293"/>
      <c r="O20" s="1294"/>
      <c r="P20" s="1295"/>
      <c r="Q20" s="1295"/>
      <c r="R20" s="1296"/>
      <c r="S20" s="1296"/>
      <c r="T20" s="1296"/>
      <c r="U20" s="1296"/>
      <c r="V20" s="1296"/>
      <c r="W20" s="1296"/>
      <c r="X20" s="1296"/>
      <c r="Y20" s="1296"/>
      <c r="Z20" s="1296"/>
      <c r="AA20" s="810"/>
      <c r="AC20" s="622"/>
      <c r="AF20" s="623"/>
      <c r="AG20" s="623"/>
      <c r="AH20" s="623"/>
      <c r="AI20" s="624"/>
      <c r="AJ20" s="624"/>
      <c r="AK20" s="624"/>
      <c r="AL20" s="624"/>
      <c r="AM20" s="624"/>
      <c r="AN20" s="624"/>
      <c r="AO20" s="624"/>
      <c r="AP20" s="624"/>
      <c r="AQ20" s="624"/>
      <c r="AR20" s="624"/>
      <c r="AS20" s="624"/>
    </row>
    <row r="21" spans="1:45" ht="19.5" thickBot="1">
      <c r="A21" s="1893" t="s">
        <v>54</v>
      </c>
      <c r="B21" s="1894"/>
      <c r="C21" s="1169"/>
      <c r="D21" s="1169"/>
      <c r="E21" s="1297"/>
      <c r="F21" s="1169"/>
      <c r="G21" s="1298">
        <f>SUMIF($B$11:$B$19,"=*на базі ВНЗ 1 рівня*",G11:G19)</f>
        <v>19.5</v>
      </c>
      <c r="H21" s="1299">
        <f>SUMIF($B$11:$B$19,"=*на базі ВНЗ 1 рівня*",H11:H19)</f>
        <v>585</v>
      </c>
      <c r="I21" s="1300"/>
      <c r="J21" s="1300"/>
      <c r="K21" s="1300"/>
      <c r="L21" s="1300"/>
      <c r="M21" s="1300"/>
      <c r="N21" s="1301"/>
      <c r="O21" s="1300"/>
      <c r="P21" s="1302"/>
      <c r="Q21" s="1302"/>
      <c r="R21" s="1303"/>
      <c r="S21" s="1303"/>
      <c r="T21" s="1303"/>
      <c r="U21" s="1303"/>
      <c r="V21" s="1303"/>
      <c r="W21" s="1303"/>
      <c r="X21" s="1303"/>
      <c r="Y21" s="1303"/>
      <c r="Z21" s="1304"/>
      <c r="AA21" s="810"/>
      <c r="AC21" s="622"/>
      <c r="AF21" s="623"/>
      <c r="AG21" s="623"/>
      <c r="AH21" s="623"/>
      <c r="AI21" s="624"/>
      <c r="AJ21" s="624"/>
      <c r="AK21" s="624"/>
      <c r="AL21" s="624"/>
      <c r="AM21" s="624"/>
      <c r="AN21" s="624"/>
      <c r="AO21" s="624"/>
      <c r="AP21" s="624"/>
      <c r="AQ21" s="624"/>
      <c r="AR21" s="624"/>
      <c r="AS21" s="624"/>
    </row>
    <row r="22" spans="1:50" s="32" customFormat="1" ht="30" customHeight="1" thickBot="1">
      <c r="A22" s="1886" t="s">
        <v>55</v>
      </c>
      <c r="B22" s="1887"/>
      <c r="C22" s="1305"/>
      <c r="D22" s="1305"/>
      <c r="E22" s="1306"/>
      <c r="F22" s="1305"/>
      <c r="G22" s="1307">
        <f aca="true" t="shared" si="5" ref="G22:M22">SUMIF($B$11:$B$19,"=* ДДМА*",G11:G19)</f>
        <v>3</v>
      </c>
      <c r="H22" s="1305">
        <f t="shared" si="5"/>
        <v>90</v>
      </c>
      <c r="I22" s="1305">
        <f t="shared" si="5"/>
        <v>8</v>
      </c>
      <c r="J22" s="1305">
        <f t="shared" si="5"/>
        <v>4</v>
      </c>
      <c r="K22" s="1305">
        <f t="shared" si="5"/>
        <v>0</v>
      </c>
      <c r="L22" s="1305">
        <f t="shared" si="5"/>
        <v>4</v>
      </c>
      <c r="M22" s="1306">
        <f t="shared" si="5"/>
        <v>82</v>
      </c>
      <c r="N22" s="1308">
        <f>SUM(N11:N19)</f>
        <v>4</v>
      </c>
      <c r="O22" s="1308"/>
      <c r="P22" s="1308">
        <f>SUM(P11:P19)</f>
        <v>0</v>
      </c>
      <c r="Q22" s="1308"/>
      <c r="R22" s="1308">
        <f>SUM(R11:R19)</f>
        <v>0</v>
      </c>
      <c r="S22" s="1308"/>
      <c r="T22" s="1308">
        <f>SUM(T11:T19)</f>
        <v>0</v>
      </c>
      <c r="U22" s="1308"/>
      <c r="V22" s="1308">
        <f>SUM(V11:V19)</f>
        <v>0</v>
      </c>
      <c r="W22" s="1308"/>
      <c r="X22" s="1308">
        <f>SUM(X11:X19)</f>
        <v>4</v>
      </c>
      <c r="Y22" s="1308"/>
      <c r="Z22" s="1309">
        <f>SUM(Z11:Z19)</f>
        <v>0</v>
      </c>
      <c r="AA22" s="810"/>
      <c r="AB22" s="8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8"/>
      <c r="AU22" s="8"/>
      <c r="AV22" s="8"/>
      <c r="AW22" s="8"/>
      <c r="AX22" s="8"/>
    </row>
    <row r="23" spans="1:49" ht="30" customHeight="1" thickBot="1">
      <c r="A23" s="1901" t="s">
        <v>56</v>
      </c>
      <c r="B23" s="1902"/>
      <c r="C23" s="1902"/>
      <c r="D23" s="1902"/>
      <c r="E23" s="1902"/>
      <c r="F23" s="1902"/>
      <c r="G23" s="1902"/>
      <c r="H23" s="1902"/>
      <c r="I23" s="1902"/>
      <c r="J23" s="1902"/>
      <c r="K23" s="1902"/>
      <c r="L23" s="1902"/>
      <c r="M23" s="1902"/>
      <c r="N23" s="1902"/>
      <c r="O23" s="1902"/>
      <c r="P23" s="1902"/>
      <c r="Q23" s="1902"/>
      <c r="R23" s="1902"/>
      <c r="S23" s="1902"/>
      <c r="T23" s="1902"/>
      <c r="U23" s="1902"/>
      <c r="V23" s="1902"/>
      <c r="W23" s="1902"/>
      <c r="X23" s="1902"/>
      <c r="Y23" s="1902"/>
      <c r="Z23" s="1903"/>
      <c r="AA23" s="811"/>
      <c r="AB23" s="36"/>
      <c r="AC23" s="36"/>
      <c r="AD23" s="36"/>
      <c r="AQ23" s="1076"/>
      <c r="AR23" s="1076">
        <v>1</v>
      </c>
      <c r="AS23" s="1076">
        <v>2</v>
      </c>
      <c r="AT23" s="1076">
        <v>3</v>
      </c>
      <c r="AU23" s="1076">
        <v>4</v>
      </c>
      <c r="AV23" s="1076">
        <v>5</v>
      </c>
      <c r="AW23" s="1076" t="s">
        <v>299</v>
      </c>
    </row>
    <row r="24" spans="1:49" s="6" customFormat="1" ht="41.25" customHeight="1">
      <c r="A24" s="1310" t="s">
        <v>127</v>
      </c>
      <c r="B24" s="1311" t="s">
        <v>197</v>
      </c>
      <c r="C24" s="1312"/>
      <c r="D24" s="1312"/>
      <c r="E24" s="1312"/>
      <c r="F24" s="1312"/>
      <c r="G24" s="1239">
        <v>4</v>
      </c>
      <c r="H24" s="1313">
        <f aca="true" t="shared" si="6" ref="H24:H64">G24*30</f>
        <v>120</v>
      </c>
      <c r="I24" s="1314"/>
      <c r="J24" s="1314"/>
      <c r="K24" s="1315"/>
      <c r="L24" s="1315"/>
      <c r="M24" s="1235"/>
      <c r="N24" s="1090"/>
      <c r="O24" s="1316"/>
      <c r="P24" s="1316"/>
      <c r="Q24" s="1316"/>
      <c r="R24" s="1317"/>
      <c r="S24" s="1317"/>
      <c r="T24" s="1317"/>
      <c r="U24" s="1317"/>
      <c r="V24" s="1317"/>
      <c r="W24" s="1317"/>
      <c r="X24" s="1240"/>
      <c r="Y24" s="1318"/>
      <c r="Z24" s="1319"/>
      <c r="AA24" s="812"/>
      <c r="AC24" s="619"/>
      <c r="AD24" s="625"/>
      <c r="AE24" s="625"/>
      <c r="AF24" s="625"/>
      <c r="AG24" s="625"/>
      <c r="AH24" s="625"/>
      <c r="AI24" s="1076" t="s">
        <v>301</v>
      </c>
      <c r="AJ24" s="1077">
        <f>SUMIF(AH$24:AH$65,1,G$24:G$65)</f>
        <v>24.5</v>
      </c>
      <c r="AK24" s="626"/>
      <c r="AL24" s="626"/>
      <c r="AM24" s="626"/>
      <c r="AN24" s="626"/>
      <c r="AO24" s="626"/>
      <c r="AP24" s="626"/>
      <c r="AQ24" s="1076" t="s">
        <v>366</v>
      </c>
      <c r="AR24" s="1076">
        <f>COUNTIF($C24:$C65,AR$10)</f>
        <v>1</v>
      </c>
      <c r="AS24" s="1076">
        <f>COUNTIF($C24:$C65,AS$10)</f>
        <v>4</v>
      </c>
      <c r="AT24" s="1076">
        <f>COUNTIF($C24:$C65,AT$10)</f>
        <v>0</v>
      </c>
      <c r="AU24" s="1076">
        <f>COUNTIF($C24:$C65,AU$10)-1</f>
        <v>0</v>
      </c>
      <c r="AV24" s="1076">
        <f>COUNTIF($C24:$C65,AV$10)</f>
        <v>0</v>
      </c>
      <c r="AW24" s="1076">
        <f>COUNTIF($C24:$C65,AW$10)</f>
        <v>1</v>
      </c>
    </row>
    <row r="25" spans="1:49" s="6" customFormat="1" ht="36" customHeight="1">
      <c r="A25" s="1320" t="s">
        <v>198</v>
      </c>
      <c r="B25" s="1321" t="s">
        <v>202</v>
      </c>
      <c r="C25" s="1115"/>
      <c r="D25" s="1115"/>
      <c r="E25" s="1322"/>
      <c r="F25" s="1322"/>
      <c r="G25" s="1585">
        <v>2</v>
      </c>
      <c r="H25" s="1323">
        <f t="shared" si="6"/>
        <v>60</v>
      </c>
      <c r="I25" s="1314"/>
      <c r="J25" s="1314"/>
      <c r="K25" s="1315"/>
      <c r="L25" s="1315"/>
      <c r="M25" s="1235"/>
      <c r="N25" s="1090"/>
      <c r="O25" s="1316"/>
      <c r="P25" s="1316"/>
      <c r="Q25" s="1316"/>
      <c r="R25" s="1317"/>
      <c r="S25" s="1317"/>
      <c r="T25" s="1317"/>
      <c r="U25" s="1317"/>
      <c r="V25" s="1317"/>
      <c r="W25" s="1317"/>
      <c r="X25" s="1240"/>
      <c r="Y25" s="1318"/>
      <c r="Z25" s="1319"/>
      <c r="AA25" s="812"/>
      <c r="AC25" s="619"/>
      <c r="AD25" s="625"/>
      <c r="AE25" s="625"/>
      <c r="AF25" s="625"/>
      <c r="AG25" s="625"/>
      <c r="AH25" s="625"/>
      <c r="AI25" s="1076" t="s">
        <v>302</v>
      </c>
      <c r="AJ25" s="1077">
        <f>SUMIF(AH$24:AH$65,2,G$24:G$65)</f>
        <v>8.5</v>
      </c>
      <c r="AK25" s="626"/>
      <c r="AL25" s="626"/>
      <c r="AM25" s="626"/>
      <c r="AN25" s="626"/>
      <c r="AO25" s="626"/>
      <c r="AP25" s="626"/>
      <c r="AQ25" s="1076" t="s">
        <v>367</v>
      </c>
      <c r="AR25" s="1076">
        <f aca="true" t="shared" si="7" ref="AR25:AW25">COUNTIF($D24:$D65,AR$10)</f>
        <v>1</v>
      </c>
      <c r="AS25" s="1076">
        <f t="shared" si="7"/>
        <v>1</v>
      </c>
      <c r="AT25" s="1076">
        <f t="shared" si="7"/>
        <v>2</v>
      </c>
      <c r="AU25" s="1076">
        <f t="shared" si="7"/>
        <v>0</v>
      </c>
      <c r="AV25" s="1076">
        <f t="shared" si="7"/>
        <v>1</v>
      </c>
      <c r="AW25" s="1076">
        <f t="shared" si="7"/>
        <v>0</v>
      </c>
    </row>
    <row r="26" spans="1:49" s="6" customFormat="1" ht="34.5" customHeight="1">
      <c r="A26" s="1324" t="s">
        <v>199</v>
      </c>
      <c r="B26" s="1325" t="s">
        <v>200</v>
      </c>
      <c r="C26" s="1326"/>
      <c r="D26" s="1327"/>
      <c r="E26" s="1328"/>
      <c r="F26" s="1329"/>
      <c r="G26" s="1586">
        <v>2</v>
      </c>
      <c r="H26" s="1249">
        <f t="shared" si="6"/>
        <v>60</v>
      </c>
      <c r="I26" s="1314"/>
      <c r="J26" s="1314"/>
      <c r="K26" s="1315"/>
      <c r="L26" s="1315"/>
      <c r="M26" s="1235"/>
      <c r="N26" s="1090"/>
      <c r="O26" s="1316"/>
      <c r="P26" s="1316"/>
      <c r="Q26" s="1316"/>
      <c r="R26" s="1317"/>
      <c r="S26" s="1317"/>
      <c r="T26" s="1317"/>
      <c r="U26" s="1317"/>
      <c r="V26" s="1317"/>
      <c r="W26" s="1317"/>
      <c r="X26" s="1240"/>
      <c r="Y26" s="1318"/>
      <c r="Z26" s="1319"/>
      <c r="AA26" s="812"/>
      <c r="AC26" s="619"/>
      <c r="AD26" s="625"/>
      <c r="AE26" s="625"/>
      <c r="AF26" s="625"/>
      <c r="AG26" s="625"/>
      <c r="AH26" s="625"/>
      <c r="AI26" s="1076" t="s">
        <v>303</v>
      </c>
      <c r="AJ26" s="1077">
        <f>SUMIF(AH$24:AH$65,3,G$24:G$65)</f>
        <v>4.5</v>
      </c>
      <c r="AK26" s="626"/>
      <c r="AL26" s="626"/>
      <c r="AM26" s="626"/>
      <c r="AN26" s="626"/>
      <c r="AO26" s="626"/>
      <c r="AP26" s="626"/>
      <c r="AQ26" s="1076" t="s">
        <v>369</v>
      </c>
      <c r="AR26" s="1076">
        <f aca="true" t="shared" si="8" ref="AR26:AW26">COUNTIF($E24:$E32,AR$10)</f>
        <v>0</v>
      </c>
      <c r="AS26" s="1076">
        <f t="shared" si="8"/>
        <v>0</v>
      </c>
      <c r="AT26" s="1076">
        <f t="shared" si="8"/>
        <v>0</v>
      </c>
      <c r="AU26" s="1076">
        <f t="shared" si="8"/>
        <v>0</v>
      </c>
      <c r="AV26" s="1076">
        <f t="shared" si="8"/>
        <v>0</v>
      </c>
      <c r="AW26" s="1076">
        <f t="shared" si="8"/>
        <v>0</v>
      </c>
    </row>
    <row r="27" spans="1:49" s="6" customFormat="1" ht="26.25" customHeight="1" thickBot="1">
      <c r="A27" s="1330"/>
      <c r="B27" s="1094" t="s">
        <v>48</v>
      </c>
      <c r="C27" s="1331"/>
      <c r="D27" s="1332"/>
      <c r="E27" s="1333"/>
      <c r="F27" s="1334"/>
      <c r="G27" s="1587">
        <v>0.5</v>
      </c>
      <c r="H27" s="1291">
        <f t="shared" si="6"/>
        <v>15</v>
      </c>
      <c r="I27" s="1335"/>
      <c r="J27" s="1335"/>
      <c r="K27" s="1336"/>
      <c r="L27" s="1336"/>
      <c r="M27" s="1305"/>
      <c r="N27" s="1095"/>
      <c r="O27" s="1337"/>
      <c r="P27" s="1337"/>
      <c r="Q27" s="1337"/>
      <c r="R27" s="1338"/>
      <c r="S27" s="1338"/>
      <c r="T27" s="1338"/>
      <c r="U27" s="1338"/>
      <c r="V27" s="1338"/>
      <c r="W27" s="1338"/>
      <c r="X27" s="1339"/>
      <c r="Y27" s="1340"/>
      <c r="Z27" s="1341"/>
      <c r="AA27" s="812"/>
      <c r="AC27" s="619"/>
      <c r="AD27" s="625"/>
      <c r="AE27" s="625"/>
      <c r="AF27" s="625"/>
      <c r="AG27" s="625"/>
      <c r="AH27" s="625"/>
      <c r="AI27" s="1076"/>
      <c r="AJ27" s="1077">
        <f>SUM(AJ24:AJ26)</f>
        <v>37.5</v>
      </c>
      <c r="AK27" s="626"/>
      <c r="AL27" s="626"/>
      <c r="AM27" s="626"/>
      <c r="AN27" s="626"/>
      <c r="AO27" s="626"/>
      <c r="AP27" s="626"/>
      <c r="AQ27" s="1076" t="s">
        <v>368</v>
      </c>
      <c r="AR27" s="1076">
        <f aca="true" t="shared" si="9" ref="AR27:AW27">COUNTIF($F24:$F32,AR$10)</f>
        <v>0</v>
      </c>
      <c r="AS27" s="1076">
        <f t="shared" si="9"/>
        <v>0</v>
      </c>
      <c r="AT27" s="1076">
        <f t="shared" si="9"/>
        <v>0</v>
      </c>
      <c r="AU27" s="1076">
        <f t="shared" si="9"/>
        <v>0</v>
      </c>
      <c r="AV27" s="1076">
        <f t="shared" si="9"/>
        <v>0</v>
      </c>
      <c r="AW27" s="1076">
        <f t="shared" si="9"/>
        <v>0</v>
      </c>
    </row>
    <row r="28" spans="1:45" s="6" customFormat="1" ht="29.25" customHeight="1" thickBot="1">
      <c r="A28" s="1324" t="s">
        <v>201</v>
      </c>
      <c r="B28" s="1079" t="s">
        <v>61</v>
      </c>
      <c r="C28" s="1123" t="s">
        <v>299</v>
      </c>
      <c r="D28" s="1083"/>
      <c r="E28" s="1082"/>
      <c r="F28" s="1083"/>
      <c r="G28" s="1298">
        <v>1.5</v>
      </c>
      <c r="H28" s="1342">
        <f t="shared" si="6"/>
        <v>45</v>
      </c>
      <c r="I28" s="1343">
        <v>4</v>
      </c>
      <c r="J28" s="1344">
        <v>4</v>
      </c>
      <c r="K28" s="1123"/>
      <c r="L28" s="1123"/>
      <c r="M28" s="1169">
        <f>H28-I28</f>
        <v>41</v>
      </c>
      <c r="N28" s="1111"/>
      <c r="O28" s="1345"/>
      <c r="P28" s="1345"/>
      <c r="Q28" s="1345"/>
      <c r="R28" s="1346"/>
      <c r="S28" s="1346"/>
      <c r="T28" s="1346"/>
      <c r="U28" s="1346"/>
      <c r="V28" s="1346"/>
      <c r="W28" s="1346"/>
      <c r="X28" s="1347">
        <v>4</v>
      </c>
      <c r="Y28" s="1348"/>
      <c r="Z28" s="1349"/>
      <c r="AA28" s="812">
        <v>3</v>
      </c>
      <c r="AC28" s="5" t="s">
        <v>301</v>
      </c>
      <c r="AD28" s="940">
        <f>SUMIF(AA24:AA67,1,G24:G65)</f>
        <v>24.5</v>
      </c>
      <c r="AE28" s="940">
        <f>G31+G39+G40+G52+G56+G63+G64</f>
        <v>24.5</v>
      </c>
      <c r="AF28" s="625"/>
      <c r="AG28" s="625"/>
      <c r="AH28" s="625" t="s">
        <v>312</v>
      </c>
      <c r="AI28" s="626"/>
      <c r="AJ28" s="625"/>
      <c r="AK28" s="626"/>
      <c r="AL28" s="626"/>
      <c r="AM28" s="626"/>
      <c r="AN28" s="626"/>
      <c r="AO28" s="626"/>
      <c r="AP28" s="626"/>
      <c r="AQ28" s="552"/>
      <c r="AR28" s="552"/>
      <c r="AS28" s="627"/>
    </row>
    <row r="29" spans="1:50" s="12" customFormat="1" ht="27.75" customHeight="1">
      <c r="A29" s="1090" t="s">
        <v>128</v>
      </c>
      <c r="B29" s="1089" t="s">
        <v>57</v>
      </c>
      <c r="C29" s="1315"/>
      <c r="D29" s="1115"/>
      <c r="E29" s="1116"/>
      <c r="F29" s="1117"/>
      <c r="G29" s="1093">
        <v>7</v>
      </c>
      <c r="H29" s="1323">
        <f t="shared" si="6"/>
        <v>210</v>
      </c>
      <c r="I29" s="1314"/>
      <c r="J29" s="1314"/>
      <c r="K29" s="1315"/>
      <c r="L29" s="1315"/>
      <c r="M29" s="1235"/>
      <c r="N29" s="1090"/>
      <c r="O29" s="1316"/>
      <c r="P29" s="1316"/>
      <c r="Q29" s="1350"/>
      <c r="R29" s="1317"/>
      <c r="S29" s="1351"/>
      <c r="T29" s="1351"/>
      <c r="U29" s="1351"/>
      <c r="V29" s="1351"/>
      <c r="W29" s="1351"/>
      <c r="X29" s="1351"/>
      <c r="Y29" s="1351"/>
      <c r="Z29" s="1351"/>
      <c r="AA29" s="813"/>
      <c r="AC29" s="5" t="s">
        <v>302</v>
      </c>
      <c r="AD29" s="940">
        <f>SUMIF(AA24:AA67,2,G24:G65)</f>
        <v>6</v>
      </c>
      <c r="AE29" s="940">
        <f>G45+G53+G59+G65</f>
        <v>6</v>
      </c>
      <c r="AF29" s="625"/>
      <c r="AG29" s="628"/>
      <c r="AH29" s="628"/>
      <c r="AI29" s="626"/>
      <c r="AJ29" s="629"/>
      <c r="AK29" s="629"/>
      <c r="AL29" s="629"/>
      <c r="AM29" s="629"/>
      <c r="AN29" s="629"/>
      <c r="AO29" s="629"/>
      <c r="AP29" s="629"/>
      <c r="AQ29" s="629"/>
      <c r="AR29" s="629"/>
      <c r="AS29" s="629"/>
      <c r="AT29" s="6"/>
      <c r="AU29" s="6"/>
      <c r="AV29" s="6"/>
      <c r="AW29" s="6"/>
      <c r="AX29" s="6"/>
    </row>
    <row r="30" spans="1:50" s="12" customFormat="1" ht="20.25" customHeight="1" thickBot="1">
      <c r="A30" s="1250"/>
      <c r="B30" s="1094" t="s">
        <v>48</v>
      </c>
      <c r="C30" s="1352"/>
      <c r="D30" s="1353"/>
      <c r="E30" s="1354"/>
      <c r="F30" s="1137"/>
      <c r="G30" s="1355">
        <v>3.5</v>
      </c>
      <c r="H30" s="1356">
        <f t="shared" si="6"/>
        <v>105</v>
      </c>
      <c r="I30" s="1357"/>
      <c r="J30" s="1358"/>
      <c r="K30" s="1352"/>
      <c r="L30" s="1352"/>
      <c r="M30" s="1357"/>
      <c r="N30" s="1359"/>
      <c r="O30" s="1359"/>
      <c r="P30" s="1359"/>
      <c r="Q30" s="1359"/>
      <c r="R30" s="1359"/>
      <c r="S30" s="1360"/>
      <c r="T30" s="1360"/>
      <c r="U30" s="1360"/>
      <c r="V30" s="1360"/>
      <c r="W30" s="1360"/>
      <c r="X30" s="1360"/>
      <c r="Y30" s="1360"/>
      <c r="Z30" s="1360"/>
      <c r="AA30" s="813"/>
      <c r="AC30" s="5" t="s">
        <v>303</v>
      </c>
      <c r="AD30" s="940">
        <f>SUMIF(AA24:AA67,3,G24:G65)</f>
        <v>4.5</v>
      </c>
      <c r="AE30" s="941">
        <f>G28+G35+G46</f>
        <v>4.5</v>
      </c>
      <c r="AF30" s="630"/>
      <c r="AG30" s="630"/>
      <c r="AH30" s="630"/>
      <c r="AI30" s="630"/>
      <c r="AJ30" s="629"/>
      <c r="AK30" s="629"/>
      <c r="AL30" s="629"/>
      <c r="AM30" s="629"/>
      <c r="AN30" s="629"/>
      <c r="AO30" s="629"/>
      <c r="AP30" s="629"/>
      <c r="AQ30" s="629"/>
      <c r="AR30" s="629"/>
      <c r="AS30" s="629"/>
      <c r="AT30" s="6"/>
      <c r="AU30" s="6"/>
      <c r="AV30" s="6"/>
      <c r="AW30" s="6"/>
      <c r="AX30" s="6"/>
    </row>
    <row r="31" spans="1:45" s="6" customFormat="1" ht="18.75" customHeight="1" thickBot="1">
      <c r="A31" s="1090" t="s">
        <v>129</v>
      </c>
      <c r="B31" s="1079" t="s">
        <v>58</v>
      </c>
      <c r="C31" s="1123">
        <v>2</v>
      </c>
      <c r="D31" s="1123"/>
      <c r="E31" s="1361"/>
      <c r="F31" s="1362"/>
      <c r="G31" s="1363">
        <v>3.5</v>
      </c>
      <c r="H31" s="1364">
        <f t="shared" si="6"/>
        <v>105</v>
      </c>
      <c r="I31" s="1365">
        <f>SUM(J31:L31)</f>
        <v>8</v>
      </c>
      <c r="J31" s="1366">
        <v>6</v>
      </c>
      <c r="K31" s="1367">
        <v>2</v>
      </c>
      <c r="L31" s="1367"/>
      <c r="M31" s="1365">
        <f>H31-I31</f>
        <v>97</v>
      </c>
      <c r="N31" s="1368"/>
      <c r="O31" s="1369"/>
      <c r="P31" s="1370">
        <v>6</v>
      </c>
      <c r="Q31" s="1371">
        <v>2</v>
      </c>
      <c r="R31" s="1368"/>
      <c r="S31" s="1372"/>
      <c r="T31" s="1372"/>
      <c r="U31" s="1372"/>
      <c r="V31" s="1372"/>
      <c r="W31" s="1372"/>
      <c r="X31" s="1372"/>
      <c r="Y31" s="1373"/>
      <c r="Z31" s="1374"/>
      <c r="AA31" s="812">
        <v>1</v>
      </c>
      <c r="AC31" s="630"/>
      <c r="AD31" s="625"/>
      <c r="AE31" s="625"/>
      <c r="AF31" s="631"/>
      <c r="AG31" s="630"/>
      <c r="AH31" s="632">
        <v>1</v>
      </c>
      <c r="AI31" s="630"/>
      <c r="AJ31" s="628"/>
      <c r="AK31" s="626"/>
      <c r="AL31" s="626"/>
      <c r="AM31" s="626"/>
      <c r="AN31" s="626"/>
      <c r="AO31" s="626"/>
      <c r="AP31" s="626"/>
      <c r="AQ31" s="626"/>
      <c r="AR31" s="626"/>
      <c r="AS31" s="626"/>
    </row>
    <row r="32" spans="1:45" s="6" customFormat="1" ht="22.5" customHeight="1">
      <c r="A32" s="1090" t="s">
        <v>130</v>
      </c>
      <c r="B32" s="1375" t="s">
        <v>116</v>
      </c>
      <c r="C32" s="1118"/>
      <c r="D32" s="1336"/>
      <c r="E32" s="1119"/>
      <c r="F32" s="1119"/>
      <c r="G32" s="1588">
        <v>3</v>
      </c>
      <c r="H32" s="1376">
        <f t="shared" si="6"/>
        <v>90</v>
      </c>
      <c r="I32" s="1377"/>
      <c r="J32" s="1377"/>
      <c r="K32" s="1378"/>
      <c r="L32" s="1378"/>
      <c r="M32" s="1164"/>
      <c r="N32" s="1100"/>
      <c r="O32" s="1100"/>
      <c r="P32" s="1379"/>
      <c r="Q32" s="1379"/>
      <c r="R32" s="1380"/>
      <c r="S32" s="1380"/>
      <c r="T32" s="1380"/>
      <c r="U32" s="1380"/>
      <c r="V32" s="1381"/>
      <c r="W32" s="1381"/>
      <c r="X32" s="1381"/>
      <c r="Y32" s="1381"/>
      <c r="Z32" s="1381"/>
      <c r="AA32" s="812"/>
      <c r="AC32" s="619"/>
      <c r="AD32" s="619"/>
      <c r="AE32" s="619"/>
      <c r="AF32" s="625"/>
      <c r="AG32" s="625"/>
      <c r="AH32" s="625"/>
      <c r="AI32" s="626"/>
      <c r="AJ32" s="626"/>
      <c r="AK32" s="626"/>
      <c r="AL32" s="626"/>
      <c r="AM32" s="626"/>
      <c r="AN32" s="626"/>
      <c r="AO32" s="629"/>
      <c r="AP32" s="629"/>
      <c r="AQ32" s="629"/>
      <c r="AR32" s="629"/>
      <c r="AS32" s="629"/>
    </row>
    <row r="33" spans="1:45" s="6" customFormat="1" ht="22.5" customHeight="1">
      <c r="A33" s="1324" t="s">
        <v>131</v>
      </c>
      <c r="B33" s="1382" t="s">
        <v>260</v>
      </c>
      <c r="C33" s="1383"/>
      <c r="D33" s="1383"/>
      <c r="E33" s="1384"/>
      <c r="F33" s="1384"/>
      <c r="G33" s="1544">
        <f>G34+G35</f>
        <v>3.5</v>
      </c>
      <c r="H33" s="1376">
        <f>G33*30</f>
        <v>105</v>
      </c>
      <c r="I33" s="1377"/>
      <c r="J33" s="1377"/>
      <c r="K33" s="1378"/>
      <c r="L33" s="1378"/>
      <c r="M33" s="1164"/>
      <c r="N33" s="1100"/>
      <c r="O33" s="1100"/>
      <c r="P33" s="1379"/>
      <c r="Q33" s="1379"/>
      <c r="R33" s="1380"/>
      <c r="S33" s="1380"/>
      <c r="T33" s="1380"/>
      <c r="U33" s="1380"/>
      <c r="V33" s="1381"/>
      <c r="W33" s="1381"/>
      <c r="X33" s="1381"/>
      <c r="Y33" s="1381"/>
      <c r="Z33" s="1381"/>
      <c r="AA33" s="812"/>
      <c r="AC33" s="619"/>
      <c r="AD33" s="619"/>
      <c r="AE33" s="619"/>
      <c r="AF33" s="625"/>
      <c r="AG33" s="625"/>
      <c r="AH33" s="625"/>
      <c r="AI33" s="626"/>
      <c r="AJ33" s="626"/>
      <c r="AK33" s="626"/>
      <c r="AL33" s="626"/>
      <c r="AM33" s="626"/>
      <c r="AN33" s="626"/>
      <c r="AO33" s="629"/>
      <c r="AP33" s="629"/>
      <c r="AQ33" s="629"/>
      <c r="AR33" s="629"/>
      <c r="AS33" s="629"/>
    </row>
    <row r="34" spans="1:45" s="6" customFormat="1" ht="22.5" customHeight="1" thickBot="1">
      <c r="A34" s="1385"/>
      <c r="B34" s="1099" t="s">
        <v>48</v>
      </c>
      <c r="C34" s="1115"/>
      <c r="D34" s="1115"/>
      <c r="E34" s="1322"/>
      <c r="F34" s="1322"/>
      <c r="G34" s="1544">
        <v>0.5</v>
      </c>
      <c r="H34" s="1376">
        <f>G34*30</f>
        <v>15</v>
      </c>
      <c r="I34" s="1377"/>
      <c r="J34" s="1377"/>
      <c r="K34" s="1378"/>
      <c r="L34" s="1378"/>
      <c r="M34" s="1164"/>
      <c r="N34" s="1100"/>
      <c r="O34" s="1100"/>
      <c r="P34" s="1379"/>
      <c r="Q34" s="1379"/>
      <c r="R34" s="1380"/>
      <c r="S34" s="1380"/>
      <c r="T34" s="1380"/>
      <c r="U34" s="1380"/>
      <c r="V34" s="1381"/>
      <c r="W34" s="1381"/>
      <c r="X34" s="1381"/>
      <c r="Y34" s="1381"/>
      <c r="Z34" s="1381"/>
      <c r="AA34" s="812"/>
      <c r="AC34" s="619"/>
      <c r="AD34" s="619"/>
      <c r="AE34" s="619"/>
      <c r="AF34" s="625"/>
      <c r="AG34" s="625"/>
      <c r="AH34" s="625"/>
      <c r="AI34" s="626"/>
      <c r="AJ34" s="626"/>
      <c r="AK34" s="626"/>
      <c r="AL34" s="626"/>
      <c r="AM34" s="626"/>
      <c r="AN34" s="626"/>
      <c r="AO34" s="629"/>
      <c r="AP34" s="629"/>
      <c r="AQ34" s="629"/>
      <c r="AR34" s="629"/>
      <c r="AS34" s="629"/>
    </row>
    <row r="35" spans="1:45" s="6" customFormat="1" ht="36.75" customHeight="1" thickBot="1">
      <c r="A35" s="1386" t="s">
        <v>261</v>
      </c>
      <c r="B35" s="1110" t="s">
        <v>203</v>
      </c>
      <c r="C35" s="1083"/>
      <c r="D35" s="1123">
        <v>5</v>
      </c>
      <c r="E35" s="1082"/>
      <c r="F35" s="1083"/>
      <c r="G35" s="1528">
        <v>3</v>
      </c>
      <c r="H35" s="1387">
        <f>G35*30</f>
        <v>90</v>
      </c>
      <c r="I35" s="1388">
        <f>SUM(J35:L35)</f>
        <v>4</v>
      </c>
      <c r="J35" s="1388">
        <v>4</v>
      </c>
      <c r="K35" s="1170"/>
      <c r="L35" s="1170"/>
      <c r="M35" s="1389">
        <f>H35-I35</f>
        <v>86</v>
      </c>
      <c r="N35" s="1106"/>
      <c r="O35" s="1390"/>
      <c r="P35" s="1391"/>
      <c r="Q35" s="1391"/>
      <c r="R35" s="1392"/>
      <c r="S35" s="1393"/>
      <c r="T35" s="1393"/>
      <c r="U35" s="1393"/>
      <c r="V35" s="1394">
        <v>4</v>
      </c>
      <c r="W35" s="1392"/>
      <c r="X35" s="1391"/>
      <c r="Y35" s="1391"/>
      <c r="Z35" s="1395"/>
      <c r="AA35" s="812">
        <v>3</v>
      </c>
      <c r="AC35" s="619"/>
      <c r="AD35" s="625"/>
      <c r="AE35" s="625"/>
      <c r="AF35" s="625"/>
      <c r="AG35" s="625"/>
      <c r="AH35" s="625" t="s">
        <v>312</v>
      </c>
      <c r="AI35" s="626"/>
      <c r="AJ35" s="625"/>
      <c r="AK35" s="626"/>
      <c r="AL35" s="626"/>
      <c r="AM35" s="626"/>
      <c r="AN35" s="626"/>
      <c r="AO35" s="626"/>
      <c r="AP35" s="626"/>
      <c r="AQ35" s="625"/>
      <c r="AR35" s="625"/>
      <c r="AS35" s="627"/>
    </row>
    <row r="36" spans="1:45" s="6" customFormat="1" ht="24.75" customHeight="1">
      <c r="A36" s="1090" t="s">
        <v>132</v>
      </c>
      <c r="B36" s="1089" t="s">
        <v>262</v>
      </c>
      <c r="C36" s="1115"/>
      <c r="D36" s="1115"/>
      <c r="E36" s="1116"/>
      <c r="F36" s="1117"/>
      <c r="G36" s="1093">
        <f>G37+G38</f>
        <v>13.5</v>
      </c>
      <c r="H36" s="1323">
        <f t="shared" si="6"/>
        <v>405</v>
      </c>
      <c r="I36" s="1314"/>
      <c r="J36" s="1314"/>
      <c r="K36" s="1315"/>
      <c r="L36" s="1315"/>
      <c r="M36" s="1235"/>
      <c r="N36" s="1090"/>
      <c r="O36" s="1316"/>
      <c r="P36" s="1316"/>
      <c r="Q36" s="1316"/>
      <c r="R36" s="1317"/>
      <c r="S36" s="1317"/>
      <c r="T36" s="1317"/>
      <c r="U36" s="1317"/>
      <c r="V36" s="1317"/>
      <c r="W36" s="1317"/>
      <c r="X36" s="1317"/>
      <c r="Y36" s="1317"/>
      <c r="Z36" s="1351"/>
      <c r="AA36" s="812"/>
      <c r="AC36" s="619"/>
      <c r="AD36" s="625"/>
      <c r="AE36" s="625"/>
      <c r="AF36" s="625"/>
      <c r="AG36" s="625"/>
      <c r="AH36" s="625"/>
      <c r="AI36" s="626"/>
      <c r="AJ36" s="626"/>
      <c r="AK36" s="626"/>
      <c r="AL36" s="626"/>
      <c r="AM36" s="626"/>
      <c r="AN36" s="626"/>
      <c r="AO36" s="626"/>
      <c r="AP36" s="626"/>
      <c r="AQ36" s="626"/>
      <c r="AR36" s="626"/>
      <c r="AS36" s="629"/>
    </row>
    <row r="37" spans="1:45" s="6" customFormat="1" ht="20.25" customHeight="1" thickBot="1">
      <c r="A37" s="1250"/>
      <c r="B37" s="1099" t="s">
        <v>48</v>
      </c>
      <c r="C37" s="1396"/>
      <c r="D37" s="1397"/>
      <c r="E37" s="1398"/>
      <c r="F37" s="1399"/>
      <c r="G37" s="1093">
        <v>6.5</v>
      </c>
      <c r="H37" s="1323">
        <f t="shared" si="6"/>
        <v>195</v>
      </c>
      <c r="I37" s="1400"/>
      <c r="J37" s="1401"/>
      <c r="K37" s="1402"/>
      <c r="L37" s="1402"/>
      <c r="M37" s="1403"/>
      <c r="N37" s="1404"/>
      <c r="O37" s="1404"/>
      <c r="P37" s="1404"/>
      <c r="Q37" s="1404"/>
      <c r="R37" s="1404"/>
      <c r="S37" s="1380"/>
      <c r="T37" s="1380"/>
      <c r="U37" s="1380"/>
      <c r="V37" s="1380"/>
      <c r="W37" s="1380"/>
      <c r="X37" s="1380"/>
      <c r="Y37" s="1380"/>
      <c r="Z37" s="1380"/>
      <c r="AA37" s="812"/>
      <c r="AC37" s="630"/>
      <c r="AD37" s="630"/>
      <c r="AE37" s="630"/>
      <c r="AF37" s="630"/>
      <c r="AG37" s="630"/>
      <c r="AH37" s="630"/>
      <c r="AI37" s="630"/>
      <c r="AJ37" s="626"/>
      <c r="AK37" s="626"/>
      <c r="AL37" s="626"/>
      <c r="AM37" s="626"/>
      <c r="AN37" s="626"/>
      <c r="AO37" s="626"/>
      <c r="AP37" s="626"/>
      <c r="AQ37" s="626"/>
      <c r="AR37" s="626"/>
      <c r="AS37" s="626"/>
    </row>
    <row r="38" spans="1:45" s="6" customFormat="1" ht="24" customHeight="1" thickBot="1">
      <c r="A38" s="1090"/>
      <c r="B38" s="1094" t="s">
        <v>135</v>
      </c>
      <c r="C38" s="1405"/>
      <c r="D38" s="1405"/>
      <c r="E38" s="1406"/>
      <c r="F38" s="1407"/>
      <c r="G38" s="1559">
        <v>7</v>
      </c>
      <c r="H38" s="1356">
        <f t="shared" si="6"/>
        <v>210</v>
      </c>
      <c r="I38" s="1366">
        <f>SUM(J38:L38)</f>
        <v>28</v>
      </c>
      <c r="J38" s="1335">
        <v>20</v>
      </c>
      <c r="K38" s="1336"/>
      <c r="L38" s="1336">
        <v>8</v>
      </c>
      <c r="M38" s="1305">
        <f>H38-I38</f>
        <v>182</v>
      </c>
      <c r="N38" s="1408"/>
      <c r="O38" s="1409"/>
      <c r="P38" s="1409"/>
      <c r="Q38" s="1359"/>
      <c r="R38" s="1359"/>
      <c r="S38" s="1410"/>
      <c r="T38" s="1410"/>
      <c r="U38" s="1410"/>
      <c r="V38" s="1360"/>
      <c r="W38" s="1360"/>
      <c r="X38" s="1360"/>
      <c r="Y38" s="1360"/>
      <c r="Z38" s="1360"/>
      <c r="AA38" s="812"/>
      <c r="AC38" s="54"/>
      <c r="AD38" s="552"/>
      <c r="AE38" s="552"/>
      <c r="AF38" s="552"/>
      <c r="AG38" s="630"/>
      <c r="AH38" s="630"/>
      <c r="AI38" s="630"/>
      <c r="AJ38" s="626"/>
      <c r="AK38" s="626"/>
      <c r="AL38" s="626"/>
      <c r="AM38" s="626"/>
      <c r="AN38" s="626"/>
      <c r="AO38" s="629"/>
      <c r="AP38" s="629"/>
      <c r="AQ38" s="629"/>
      <c r="AR38" s="629"/>
      <c r="AS38" s="629"/>
    </row>
    <row r="39" spans="1:45" s="6" customFormat="1" ht="18.75" customHeight="1" thickBot="1">
      <c r="A39" s="1386" t="s">
        <v>133</v>
      </c>
      <c r="B39" s="1079" t="s">
        <v>59</v>
      </c>
      <c r="C39" s="1080">
        <v>1</v>
      </c>
      <c r="D39" s="1081"/>
      <c r="E39" s="1082"/>
      <c r="F39" s="1083"/>
      <c r="G39" s="1447">
        <v>4</v>
      </c>
      <c r="H39" s="1342">
        <f t="shared" si="6"/>
        <v>120</v>
      </c>
      <c r="I39" s="1411">
        <v>16</v>
      </c>
      <c r="J39" s="1412" t="s">
        <v>274</v>
      </c>
      <c r="K39" s="1080"/>
      <c r="L39" s="1080" t="s">
        <v>275</v>
      </c>
      <c r="M39" s="1169">
        <f>H39-I39</f>
        <v>104</v>
      </c>
      <c r="N39" s="1113">
        <v>12</v>
      </c>
      <c r="O39" s="1347">
        <v>4</v>
      </c>
      <c r="P39" s="1278"/>
      <c r="Q39" s="1413"/>
      <c r="R39" s="1414"/>
      <c r="S39" s="1346"/>
      <c r="T39" s="1346"/>
      <c r="U39" s="1346"/>
      <c r="V39" s="1415"/>
      <c r="W39" s="1415"/>
      <c r="X39" s="1415"/>
      <c r="Y39" s="1416"/>
      <c r="Z39" s="1417"/>
      <c r="AA39" s="812">
        <v>1</v>
      </c>
      <c r="AC39" s="633"/>
      <c r="AD39" s="625"/>
      <c r="AE39" s="631"/>
      <c r="AF39" s="552"/>
      <c r="AG39" s="54"/>
      <c r="AH39" s="54">
        <v>1</v>
      </c>
      <c r="AI39" s="630"/>
      <c r="AJ39" s="626"/>
      <c r="AK39" s="626"/>
      <c r="AL39" s="626"/>
      <c r="AM39" s="626"/>
      <c r="AN39" s="626"/>
      <c r="AO39" s="629"/>
      <c r="AP39" s="629"/>
      <c r="AQ39" s="629"/>
      <c r="AR39" s="629"/>
      <c r="AS39" s="629"/>
    </row>
    <row r="40" spans="1:45" s="6" customFormat="1" ht="20.25" customHeight="1" thickBot="1">
      <c r="A40" s="1386" t="s">
        <v>134</v>
      </c>
      <c r="B40" s="1079" t="s">
        <v>59</v>
      </c>
      <c r="C40" s="1085">
        <v>2</v>
      </c>
      <c r="D40" s="1086"/>
      <c r="E40" s="1087"/>
      <c r="F40" s="1088"/>
      <c r="G40" s="1447">
        <v>3</v>
      </c>
      <c r="H40" s="1342">
        <f t="shared" si="6"/>
        <v>90</v>
      </c>
      <c r="I40" s="1411">
        <v>12</v>
      </c>
      <c r="J40" s="1412" t="s">
        <v>276</v>
      </c>
      <c r="K40" s="1080"/>
      <c r="L40" s="1080" t="s">
        <v>275</v>
      </c>
      <c r="M40" s="1169">
        <f>H40-I40</f>
        <v>78</v>
      </c>
      <c r="N40" s="1111"/>
      <c r="O40" s="1278"/>
      <c r="P40" s="1347">
        <v>8</v>
      </c>
      <c r="Q40" s="1347">
        <v>4</v>
      </c>
      <c r="R40" s="1418"/>
      <c r="S40" s="1346"/>
      <c r="T40" s="1346"/>
      <c r="U40" s="1346"/>
      <c r="V40" s="1415"/>
      <c r="W40" s="1415"/>
      <c r="X40" s="1415"/>
      <c r="Y40" s="1416"/>
      <c r="Z40" s="1417"/>
      <c r="AA40" s="812">
        <v>1</v>
      </c>
      <c r="AC40" s="619"/>
      <c r="AD40" s="625"/>
      <c r="AE40" s="552"/>
      <c r="AF40" s="631"/>
      <c r="AG40" s="634"/>
      <c r="AH40" s="631">
        <v>1</v>
      </c>
      <c r="AI40" s="635"/>
      <c r="AJ40" s="626"/>
      <c r="AK40" s="626"/>
      <c r="AL40" s="626"/>
      <c r="AM40" s="626"/>
      <c r="AN40" s="626"/>
      <c r="AO40" s="629"/>
      <c r="AP40" s="629"/>
      <c r="AQ40" s="629"/>
      <c r="AR40" s="629"/>
      <c r="AS40" s="629"/>
    </row>
    <row r="41" spans="1:45" s="6" customFormat="1" ht="33" customHeight="1" thickBot="1">
      <c r="A41" s="1090" t="s">
        <v>136</v>
      </c>
      <c r="B41" s="1089" t="s">
        <v>60</v>
      </c>
      <c r="C41" s="1090"/>
      <c r="D41" s="1090"/>
      <c r="E41" s="1091"/>
      <c r="F41" s="1092"/>
      <c r="G41" s="1093">
        <v>7</v>
      </c>
      <c r="H41" s="1323">
        <f t="shared" si="6"/>
        <v>210</v>
      </c>
      <c r="I41" s="1314"/>
      <c r="J41" s="1314"/>
      <c r="K41" s="1315"/>
      <c r="L41" s="1315"/>
      <c r="M41" s="1235"/>
      <c r="N41" s="1095"/>
      <c r="O41" s="1095"/>
      <c r="P41" s="1419"/>
      <c r="Q41" s="1337"/>
      <c r="R41" s="1338"/>
      <c r="S41" s="1338"/>
      <c r="T41" s="1337"/>
      <c r="U41" s="1337"/>
      <c r="V41" s="1338"/>
      <c r="W41" s="1338"/>
      <c r="X41" s="1338"/>
      <c r="Y41" s="1338"/>
      <c r="Z41" s="1317"/>
      <c r="AA41" s="812"/>
      <c r="AC41" s="619"/>
      <c r="AD41" s="1845" t="s">
        <v>294</v>
      </c>
      <c r="AE41" s="1845"/>
      <c r="AF41" s="1845"/>
      <c r="AG41" s="1845"/>
      <c r="AH41" s="625"/>
      <c r="AI41" s="626"/>
      <c r="AJ41" s="626"/>
      <c r="AK41" s="626"/>
      <c r="AL41" s="626"/>
      <c r="AM41" s="625"/>
      <c r="AN41" s="625"/>
      <c r="AO41" s="626"/>
      <c r="AP41" s="626"/>
      <c r="AQ41" s="626"/>
      <c r="AR41" s="626"/>
      <c r="AS41" s="626"/>
    </row>
    <row r="42" spans="1:45" s="6" customFormat="1" ht="22.5" customHeight="1" thickBot="1">
      <c r="A42" s="1420"/>
      <c r="B42" s="1094" t="s">
        <v>48</v>
      </c>
      <c r="C42" s="1095"/>
      <c r="D42" s="1095"/>
      <c r="E42" s="1096"/>
      <c r="F42" s="1097"/>
      <c r="G42" s="1098">
        <v>2</v>
      </c>
      <c r="H42" s="1376">
        <f t="shared" si="6"/>
        <v>60</v>
      </c>
      <c r="I42" s="1335"/>
      <c r="J42" s="1335"/>
      <c r="K42" s="1336"/>
      <c r="L42" s="1336"/>
      <c r="M42" s="1305"/>
      <c r="N42" s="1421"/>
      <c r="O42" s="1421"/>
      <c r="P42" s="1422"/>
      <c r="Q42" s="1422"/>
      <c r="R42" s="1410"/>
      <c r="S42" s="1410"/>
      <c r="T42" s="1422"/>
      <c r="U42" s="1422"/>
      <c r="V42" s="1410"/>
      <c r="W42" s="1410"/>
      <c r="X42" s="1410"/>
      <c r="Y42" s="1410"/>
      <c r="Z42" s="1410"/>
      <c r="AA42" s="812"/>
      <c r="AC42" s="619"/>
      <c r="AD42" s="619"/>
      <c r="AE42" s="619"/>
      <c r="AF42" s="625"/>
      <c r="AG42" s="625"/>
      <c r="AH42" s="625"/>
      <c r="AI42" s="626"/>
      <c r="AJ42" s="626"/>
      <c r="AK42" s="626"/>
      <c r="AL42" s="626"/>
      <c r="AM42" s="625"/>
      <c r="AN42" s="625"/>
      <c r="AO42" s="626"/>
      <c r="AP42" s="626"/>
      <c r="AQ42" s="626"/>
      <c r="AR42" s="626"/>
      <c r="AS42" s="626"/>
    </row>
    <row r="43" spans="1:45" s="6" customFormat="1" ht="22.5" customHeight="1" thickBot="1">
      <c r="A43" s="1164"/>
      <c r="B43" s="1099" t="s">
        <v>135</v>
      </c>
      <c r="C43" s="1100"/>
      <c r="D43" s="1100"/>
      <c r="E43" s="1101"/>
      <c r="F43" s="1101"/>
      <c r="G43" s="1102">
        <v>5</v>
      </c>
      <c r="H43" s="1376">
        <f t="shared" si="6"/>
        <v>150</v>
      </c>
      <c r="I43" s="1377">
        <f>I44+I45</f>
        <v>16</v>
      </c>
      <c r="J43" s="1377">
        <v>12</v>
      </c>
      <c r="K43" s="1378">
        <v>4</v>
      </c>
      <c r="L43" s="1378"/>
      <c r="M43" s="1169">
        <f>H43-I43</f>
        <v>134</v>
      </c>
      <c r="N43" s="1100"/>
      <c r="O43" s="1100"/>
      <c r="P43" s="1379"/>
      <c r="Q43" s="1379"/>
      <c r="R43" s="1380"/>
      <c r="S43" s="1380"/>
      <c r="T43" s="1379"/>
      <c r="U43" s="1379"/>
      <c r="V43" s="1380"/>
      <c r="W43" s="1380"/>
      <c r="X43" s="1380"/>
      <c r="Y43" s="1380"/>
      <c r="Z43" s="1380"/>
      <c r="AA43" s="812"/>
      <c r="AC43" s="619"/>
      <c r="AD43" s="619"/>
      <c r="AE43" s="619"/>
      <c r="AF43" s="625"/>
      <c r="AG43" s="625"/>
      <c r="AH43" s="625"/>
      <c r="AI43" s="626"/>
      <c r="AJ43" s="626"/>
      <c r="AK43" s="626"/>
      <c r="AL43" s="626"/>
      <c r="AM43" s="625"/>
      <c r="AN43" s="625"/>
      <c r="AO43" s="626"/>
      <c r="AP43" s="626"/>
      <c r="AQ43" s="626"/>
      <c r="AR43" s="626"/>
      <c r="AS43" s="626"/>
    </row>
    <row r="44" spans="1:45" s="6" customFormat="1" ht="22.5" customHeight="1" thickBot="1">
      <c r="A44" s="1164" t="s">
        <v>137</v>
      </c>
      <c r="B44" s="1103" t="s">
        <v>58</v>
      </c>
      <c r="C44" s="1100"/>
      <c r="D44" s="1104">
        <v>3</v>
      </c>
      <c r="E44" s="1101"/>
      <c r="F44" s="1101"/>
      <c r="G44" s="1102">
        <v>2.5</v>
      </c>
      <c r="H44" s="1376">
        <f t="shared" si="6"/>
        <v>75</v>
      </c>
      <c r="I44" s="1377">
        <v>8</v>
      </c>
      <c r="J44" s="1388" t="s">
        <v>277</v>
      </c>
      <c r="K44" s="1170" t="s">
        <v>278</v>
      </c>
      <c r="L44" s="1378"/>
      <c r="M44" s="1169">
        <f>H44-I44</f>
        <v>67</v>
      </c>
      <c r="N44" s="1100"/>
      <c r="O44" s="1100"/>
      <c r="P44" s="1379"/>
      <c r="Q44" s="1379"/>
      <c r="R44" s="1423">
        <v>8</v>
      </c>
      <c r="S44" s="1423">
        <v>0</v>
      </c>
      <c r="T44" s="1379"/>
      <c r="U44" s="1379"/>
      <c r="V44" s="1380"/>
      <c r="W44" s="1380"/>
      <c r="X44" s="1380"/>
      <c r="Y44" s="1380"/>
      <c r="Z44" s="1380"/>
      <c r="AA44" s="812"/>
      <c r="AC44" s="619"/>
      <c r="AD44" s="619"/>
      <c r="AE44" s="619"/>
      <c r="AF44" s="625"/>
      <c r="AG44" s="625"/>
      <c r="AH44" s="625" t="s">
        <v>330</v>
      </c>
      <c r="AI44" s="626"/>
      <c r="AJ44" s="626"/>
      <c r="AK44" s="626"/>
      <c r="AL44" s="626"/>
      <c r="AM44" s="625"/>
      <c r="AN44" s="625"/>
      <c r="AO44" s="626"/>
      <c r="AP44" s="626"/>
      <c r="AQ44" s="626"/>
      <c r="AR44" s="626"/>
      <c r="AS44" s="626"/>
    </row>
    <row r="45" spans="1:45" s="6" customFormat="1" ht="24.75" customHeight="1" thickBot="1">
      <c r="A45" s="1090" t="s">
        <v>138</v>
      </c>
      <c r="B45" s="1103" t="s">
        <v>58</v>
      </c>
      <c r="C45" s="1105">
        <v>4</v>
      </c>
      <c r="D45" s="1106"/>
      <c r="E45" s="1107"/>
      <c r="F45" s="1108"/>
      <c r="G45" s="1109">
        <v>2.5</v>
      </c>
      <c r="H45" s="1376">
        <f t="shared" si="6"/>
        <v>75</v>
      </c>
      <c r="I45" s="1388">
        <v>8</v>
      </c>
      <c r="J45" s="1388" t="s">
        <v>277</v>
      </c>
      <c r="K45" s="1170" t="s">
        <v>278</v>
      </c>
      <c r="L45" s="1170"/>
      <c r="M45" s="1389">
        <f>H45-I45</f>
        <v>67</v>
      </c>
      <c r="N45" s="1106"/>
      <c r="O45" s="1106"/>
      <c r="P45" s="1391"/>
      <c r="Q45" s="1391"/>
      <c r="R45" s="1392"/>
      <c r="S45" s="1392"/>
      <c r="T45" s="1394">
        <v>8</v>
      </c>
      <c r="U45" s="1394">
        <v>0</v>
      </c>
      <c r="V45" s="1392"/>
      <c r="W45" s="1392"/>
      <c r="X45" s="1392"/>
      <c r="Y45" s="1424"/>
      <c r="Z45" s="1425"/>
      <c r="AA45" s="812">
        <v>2</v>
      </c>
      <c r="AC45" s="619"/>
      <c r="AD45" s="619"/>
      <c r="AE45" s="619"/>
      <c r="AF45" s="625"/>
      <c r="AG45" s="625"/>
      <c r="AH45" s="625" t="s">
        <v>330</v>
      </c>
      <c r="AI45" s="626"/>
      <c r="AJ45" s="626"/>
      <c r="AK45" s="626"/>
      <c r="AL45" s="626"/>
      <c r="AM45" s="631"/>
      <c r="AN45" s="631"/>
      <c r="AO45" s="626"/>
      <c r="AP45" s="626"/>
      <c r="AQ45" s="626"/>
      <c r="AR45" s="626"/>
      <c r="AS45" s="626"/>
    </row>
    <row r="46" spans="1:50" s="35" customFormat="1" ht="45" customHeight="1" hidden="1" thickBot="1">
      <c r="A46" s="1090"/>
      <c r="B46" s="1110"/>
      <c r="C46" s="1111"/>
      <c r="D46" s="1111"/>
      <c r="E46" s="1112"/>
      <c r="F46" s="1113"/>
      <c r="G46" s="1114"/>
      <c r="H46" s="1387"/>
      <c r="I46" s="1168"/>
      <c r="J46" s="1168"/>
      <c r="K46" s="1123"/>
      <c r="L46" s="1123"/>
      <c r="M46" s="1169"/>
      <c r="N46" s="1300"/>
      <c r="O46" s="1300"/>
      <c r="P46" s="1426"/>
      <c r="Q46" s="1426"/>
      <c r="R46" s="1300"/>
      <c r="S46" s="1300"/>
      <c r="T46" s="1278"/>
      <c r="U46" s="1278"/>
      <c r="V46" s="1347"/>
      <c r="W46" s="1347"/>
      <c r="X46" s="1300"/>
      <c r="Y46" s="1300"/>
      <c r="Z46" s="1427"/>
      <c r="AA46" s="814">
        <v>3</v>
      </c>
      <c r="AB46" s="8"/>
      <c r="AC46" s="8"/>
      <c r="AD46" s="8"/>
      <c r="AE46" s="8"/>
      <c r="AF46" s="4"/>
      <c r="AG46" s="4"/>
      <c r="AH46" s="4"/>
      <c r="AI46" s="8"/>
      <c r="AJ46" s="8"/>
      <c r="AK46" s="8"/>
      <c r="AL46" s="8"/>
      <c r="AM46" s="552"/>
      <c r="AN46" s="552"/>
      <c r="AO46" s="631"/>
      <c r="AP46" s="631"/>
      <c r="AQ46" s="8"/>
      <c r="AR46" s="8"/>
      <c r="AS46" s="8"/>
      <c r="AT46" s="8"/>
      <c r="AU46" s="8"/>
      <c r="AV46" s="8"/>
      <c r="AW46" s="8"/>
      <c r="AX46" s="8"/>
    </row>
    <row r="47" spans="1:45" s="6" customFormat="1" ht="36.75" customHeight="1" hidden="1" thickBot="1">
      <c r="A47" s="1164"/>
      <c r="B47" s="1103"/>
      <c r="C47" s="1100"/>
      <c r="D47" s="1104"/>
      <c r="E47" s="1101"/>
      <c r="F47" s="1101"/>
      <c r="G47" s="1102"/>
      <c r="H47" s="1376"/>
      <c r="I47" s="1377"/>
      <c r="J47" s="1388"/>
      <c r="K47" s="1170"/>
      <c r="L47" s="1378"/>
      <c r="M47" s="1169"/>
      <c r="N47" s="1100"/>
      <c r="O47" s="1100"/>
      <c r="P47" s="1379"/>
      <c r="Q47" s="1379"/>
      <c r="R47" s="1423"/>
      <c r="S47" s="1423"/>
      <c r="T47" s="1379"/>
      <c r="U47" s="1379"/>
      <c r="V47" s="1380"/>
      <c r="W47" s="1380"/>
      <c r="X47" s="1380"/>
      <c r="Y47" s="1380"/>
      <c r="Z47" s="1380"/>
      <c r="AA47" s="812"/>
      <c r="AC47" s="619"/>
      <c r="AD47" s="619"/>
      <c r="AE47" s="619"/>
      <c r="AF47" s="625"/>
      <c r="AG47" s="625"/>
      <c r="AH47" s="625"/>
      <c r="AI47" s="626"/>
      <c r="AJ47" s="626"/>
      <c r="AK47" s="626"/>
      <c r="AL47" s="626"/>
      <c r="AM47" s="625"/>
      <c r="AN47" s="625"/>
      <c r="AO47" s="626"/>
      <c r="AP47" s="626"/>
      <c r="AQ47" s="626"/>
      <c r="AR47" s="626"/>
      <c r="AS47" s="626"/>
    </row>
    <row r="48" spans="1:45" s="6" customFormat="1" ht="34.5" customHeight="1" hidden="1">
      <c r="A48" s="1095"/>
      <c r="B48" s="1604"/>
      <c r="C48" s="1452"/>
      <c r="D48" s="1095"/>
      <c r="E48" s="1096"/>
      <c r="F48" s="1605"/>
      <c r="G48" s="1206"/>
      <c r="H48" s="1433"/>
      <c r="I48" s="1335"/>
      <c r="J48" s="1335"/>
      <c r="K48" s="1336"/>
      <c r="L48" s="1336"/>
      <c r="M48" s="1305"/>
      <c r="N48" s="1095"/>
      <c r="O48" s="1095"/>
      <c r="P48" s="1337"/>
      <c r="Q48" s="1337"/>
      <c r="R48" s="1338"/>
      <c r="S48" s="1338"/>
      <c r="T48" s="1606"/>
      <c r="U48" s="1606"/>
      <c r="V48" s="1338"/>
      <c r="W48" s="1338"/>
      <c r="X48" s="1338"/>
      <c r="Y48" s="1431"/>
      <c r="Z48" s="1432"/>
      <c r="AA48" s="812"/>
      <c r="AC48" s="619"/>
      <c r="AD48" s="619"/>
      <c r="AE48" s="619"/>
      <c r="AF48" s="625"/>
      <c r="AG48" s="625"/>
      <c r="AH48" s="625"/>
      <c r="AI48" s="626"/>
      <c r="AJ48" s="626"/>
      <c r="AK48" s="626"/>
      <c r="AL48" s="626"/>
      <c r="AM48" s="631"/>
      <c r="AN48" s="631"/>
      <c r="AO48" s="626"/>
      <c r="AP48" s="626"/>
      <c r="AQ48" s="626"/>
      <c r="AR48" s="626"/>
      <c r="AS48" s="626"/>
    </row>
    <row r="49" spans="1:50" s="1613" customFormat="1" ht="60.75" customHeight="1" hidden="1">
      <c r="A49" s="1100"/>
      <c r="B49" s="1122"/>
      <c r="C49" s="1100"/>
      <c r="D49" s="1100"/>
      <c r="E49" s="1469"/>
      <c r="F49" s="1469"/>
      <c r="G49" s="1544"/>
      <c r="H49" s="1376"/>
      <c r="I49" s="1377"/>
      <c r="J49" s="1377"/>
      <c r="K49" s="1378"/>
      <c r="L49" s="1378"/>
      <c r="M49" s="1164"/>
      <c r="N49" s="1508"/>
      <c r="O49" s="1508"/>
      <c r="P49" s="1580"/>
      <c r="Q49" s="1580"/>
      <c r="R49" s="1508"/>
      <c r="S49" s="1508"/>
      <c r="T49" s="1145"/>
      <c r="U49" s="1145"/>
      <c r="V49" s="1468"/>
      <c r="W49" s="1468"/>
      <c r="X49" s="1508"/>
      <c r="Y49" s="1508"/>
      <c r="Z49" s="1508"/>
      <c r="AA49" s="1610"/>
      <c r="AB49" s="1611"/>
      <c r="AC49" s="1611"/>
      <c r="AD49" s="1611"/>
      <c r="AE49" s="1611"/>
      <c r="AF49" s="1209"/>
      <c r="AG49" s="1209"/>
      <c r="AH49" s="1209"/>
      <c r="AI49" s="1611"/>
      <c r="AJ49" s="1611"/>
      <c r="AK49" s="1611"/>
      <c r="AL49" s="1611"/>
      <c r="AM49" s="1612"/>
      <c r="AN49" s="1612"/>
      <c r="AO49" s="1183"/>
      <c r="AP49" s="1183"/>
      <c r="AQ49" s="1611"/>
      <c r="AR49" s="1611"/>
      <c r="AS49" s="1611"/>
      <c r="AT49" s="1611"/>
      <c r="AU49" s="1611"/>
      <c r="AV49" s="1611"/>
      <c r="AW49" s="1611"/>
      <c r="AX49" s="1611"/>
    </row>
    <row r="50" spans="1:50" s="35" customFormat="1" ht="30" customHeight="1" thickBot="1">
      <c r="A50" s="1090" t="s">
        <v>125</v>
      </c>
      <c r="B50" s="1089" t="s">
        <v>263</v>
      </c>
      <c r="C50" s="1115"/>
      <c r="D50" s="1115"/>
      <c r="E50" s="1116"/>
      <c r="F50" s="1117"/>
      <c r="G50" s="1093">
        <v>6.5</v>
      </c>
      <c r="H50" s="1323">
        <f>G50*30</f>
        <v>195</v>
      </c>
      <c r="I50" s="1388"/>
      <c r="J50" s="1388"/>
      <c r="K50" s="1170"/>
      <c r="L50" s="1170"/>
      <c r="M50" s="1389"/>
      <c r="N50" s="1561"/>
      <c r="O50" s="1561"/>
      <c r="P50" s="1607"/>
      <c r="Q50" s="1607"/>
      <c r="R50" s="1561"/>
      <c r="S50" s="1561"/>
      <c r="T50" s="1269"/>
      <c r="U50" s="1269"/>
      <c r="V50" s="1394"/>
      <c r="W50" s="1394"/>
      <c r="X50" s="1561"/>
      <c r="Y50" s="1608"/>
      <c r="Z50" s="1609"/>
      <c r="AA50" s="815"/>
      <c r="AB50" s="8"/>
      <c r="AC50" s="8"/>
      <c r="AD50" s="8"/>
      <c r="AE50" s="8"/>
      <c r="AF50" s="4"/>
      <c r="AG50" s="4"/>
      <c r="AH50" s="4"/>
      <c r="AI50" s="8"/>
      <c r="AJ50" s="8"/>
      <c r="AK50" s="8"/>
      <c r="AL50" s="8"/>
      <c r="AM50" s="552"/>
      <c r="AN50" s="552"/>
      <c r="AO50" s="631"/>
      <c r="AP50" s="631"/>
      <c r="AQ50" s="8"/>
      <c r="AR50" s="8"/>
      <c r="AS50" s="8"/>
      <c r="AT50" s="8"/>
      <c r="AU50" s="8"/>
      <c r="AV50" s="8"/>
      <c r="AW50" s="8"/>
      <c r="AX50" s="8"/>
    </row>
    <row r="51" spans="1:50" s="35" customFormat="1" ht="30" customHeight="1" thickBot="1">
      <c r="A51" s="1090"/>
      <c r="B51" s="1099" t="s">
        <v>48</v>
      </c>
      <c r="C51" s="1118"/>
      <c r="D51" s="1118"/>
      <c r="E51" s="1119"/>
      <c r="F51" s="1120"/>
      <c r="G51" s="1128">
        <v>1.5</v>
      </c>
      <c r="H51" s="1356">
        <f>G51*30</f>
        <v>45</v>
      </c>
      <c r="I51" s="1168"/>
      <c r="J51" s="1168"/>
      <c r="K51" s="1123"/>
      <c r="L51" s="1123"/>
      <c r="M51" s="1169"/>
      <c r="N51" s="1300"/>
      <c r="O51" s="1300"/>
      <c r="P51" s="1426"/>
      <c r="Q51" s="1426"/>
      <c r="R51" s="1300"/>
      <c r="S51" s="1300"/>
      <c r="T51" s="1278"/>
      <c r="U51" s="1278"/>
      <c r="V51" s="1347"/>
      <c r="W51" s="1347"/>
      <c r="X51" s="1300"/>
      <c r="Y51" s="1428"/>
      <c r="Z51" s="1427"/>
      <c r="AA51" s="815"/>
      <c r="AB51" s="8"/>
      <c r="AC51" s="8"/>
      <c r="AD51" s="8"/>
      <c r="AE51" s="8"/>
      <c r="AF51" s="4"/>
      <c r="AG51" s="4"/>
      <c r="AH51" s="4"/>
      <c r="AI51" s="8"/>
      <c r="AJ51" s="8"/>
      <c r="AK51" s="8"/>
      <c r="AL51" s="8"/>
      <c r="AM51" s="552"/>
      <c r="AN51" s="552"/>
      <c r="AO51" s="631"/>
      <c r="AP51" s="631"/>
      <c r="AQ51" s="8"/>
      <c r="AR51" s="8"/>
      <c r="AS51" s="8"/>
      <c r="AT51" s="8"/>
      <c r="AU51" s="8"/>
      <c r="AV51" s="8"/>
      <c r="AW51" s="8"/>
      <c r="AX51" s="8"/>
    </row>
    <row r="52" spans="1:45" s="6" customFormat="1" ht="24.75" customHeight="1" thickBot="1">
      <c r="A52" s="1090" t="s">
        <v>126</v>
      </c>
      <c r="B52" s="1122" t="s">
        <v>240</v>
      </c>
      <c r="C52" s="1123">
        <v>2</v>
      </c>
      <c r="D52" s="1083"/>
      <c r="E52" s="1112"/>
      <c r="F52" s="1113"/>
      <c r="G52" s="1114">
        <v>5</v>
      </c>
      <c r="H52" s="1342">
        <f t="shared" si="6"/>
        <v>150</v>
      </c>
      <c r="I52" s="1168">
        <v>8</v>
      </c>
      <c r="J52" s="1168" t="s">
        <v>277</v>
      </c>
      <c r="K52" s="1123" t="s">
        <v>278</v>
      </c>
      <c r="L52" s="1123"/>
      <c r="M52" s="1169">
        <f>H52-I52</f>
        <v>142</v>
      </c>
      <c r="N52" s="1111"/>
      <c r="O52" s="1345"/>
      <c r="P52" s="1347">
        <v>8</v>
      </c>
      <c r="Q52" s="1347">
        <v>0</v>
      </c>
      <c r="R52" s="1346"/>
      <c r="S52" s="1346"/>
      <c r="T52" s="1346"/>
      <c r="U52" s="1346"/>
      <c r="V52" s="1346"/>
      <c r="W52" s="1346"/>
      <c r="X52" s="1346"/>
      <c r="Y52" s="1429"/>
      <c r="Z52" s="1430"/>
      <c r="AA52" s="812">
        <v>1</v>
      </c>
      <c r="AC52" s="619"/>
      <c r="AD52" s="625"/>
      <c r="AE52" s="625"/>
      <c r="AF52" s="631"/>
      <c r="AG52" s="631"/>
      <c r="AH52" s="631">
        <v>1</v>
      </c>
      <c r="AI52" s="626"/>
      <c r="AJ52" s="626"/>
      <c r="AK52" s="626"/>
      <c r="AL52" s="626"/>
      <c r="AM52" s="626"/>
      <c r="AN52" s="626"/>
      <c r="AO52" s="626"/>
      <c r="AP52" s="626"/>
      <c r="AQ52" s="626"/>
      <c r="AR52" s="626"/>
      <c r="AS52" s="626"/>
    </row>
    <row r="53" spans="1:50" s="33" customFormat="1" ht="28.5" customHeight="1" hidden="1" thickBot="1">
      <c r="A53" s="1090"/>
      <c r="B53" s="1125"/>
      <c r="C53" s="1111"/>
      <c r="D53" s="1111"/>
      <c r="E53" s="1126"/>
      <c r="F53" s="1111"/>
      <c r="G53" s="1114"/>
      <c r="H53" s="1342"/>
      <c r="I53" s="1168"/>
      <c r="J53" s="1168"/>
      <c r="K53" s="1123"/>
      <c r="L53" s="1123"/>
      <c r="M53" s="1169"/>
      <c r="N53" s="1111"/>
      <c r="O53" s="1345"/>
      <c r="P53" s="1345"/>
      <c r="Q53" s="1345"/>
      <c r="R53" s="1347"/>
      <c r="S53" s="1347"/>
      <c r="T53" s="1345"/>
      <c r="U53" s="1345"/>
      <c r="V53" s="1346"/>
      <c r="W53" s="1346"/>
      <c r="X53" s="1346"/>
      <c r="Y53" s="1346"/>
      <c r="Z53" s="1430"/>
      <c r="AA53" s="814">
        <v>2</v>
      </c>
      <c r="AB53" s="6"/>
      <c r="AC53" s="619"/>
      <c r="AD53" s="625"/>
      <c r="AE53" s="625"/>
      <c r="AF53" s="625"/>
      <c r="AG53" s="625"/>
      <c r="AH53" s="625"/>
      <c r="AI53" s="631"/>
      <c r="AJ53" s="631"/>
      <c r="AK53" s="631"/>
      <c r="AL53" s="631"/>
      <c r="AM53" s="625"/>
      <c r="AN53" s="625"/>
      <c r="AO53" s="626"/>
      <c r="AP53" s="626"/>
      <c r="AQ53" s="626"/>
      <c r="AR53" s="626"/>
      <c r="AS53" s="626"/>
      <c r="AT53" s="6"/>
      <c r="AU53" s="6"/>
      <c r="AV53" s="6"/>
      <c r="AW53" s="6"/>
      <c r="AX53" s="6"/>
    </row>
    <row r="54" spans="1:45" s="6" customFormat="1" ht="33.75" customHeight="1">
      <c r="A54" s="1090" t="s">
        <v>139</v>
      </c>
      <c r="B54" s="1127" t="s">
        <v>63</v>
      </c>
      <c r="C54" s="1118"/>
      <c r="D54" s="1118"/>
      <c r="E54" s="1119"/>
      <c r="F54" s="1120"/>
      <c r="G54" s="1128">
        <v>3.5</v>
      </c>
      <c r="H54" s="1356">
        <f t="shared" si="6"/>
        <v>105</v>
      </c>
      <c r="I54" s="1335"/>
      <c r="J54" s="1335"/>
      <c r="K54" s="1336"/>
      <c r="L54" s="1336"/>
      <c r="M54" s="1305"/>
      <c r="N54" s="1095"/>
      <c r="O54" s="1337"/>
      <c r="P54" s="1337"/>
      <c r="Q54" s="1337"/>
      <c r="R54" s="1338"/>
      <c r="S54" s="1338"/>
      <c r="T54" s="1338"/>
      <c r="U54" s="1338"/>
      <c r="V54" s="1338"/>
      <c r="W54" s="1338"/>
      <c r="X54" s="1338"/>
      <c r="Y54" s="1431"/>
      <c r="Z54" s="1432"/>
      <c r="AA54" s="812"/>
      <c r="AC54" s="619"/>
      <c r="AD54" s="625"/>
      <c r="AE54" s="625"/>
      <c r="AF54" s="625"/>
      <c r="AG54" s="625"/>
      <c r="AH54" s="625"/>
      <c r="AI54" s="626"/>
      <c r="AJ54" s="626"/>
      <c r="AK54" s="626"/>
      <c r="AL54" s="626"/>
      <c r="AM54" s="626"/>
      <c r="AN54" s="626"/>
      <c r="AO54" s="626"/>
      <c r="AP54" s="626"/>
      <c r="AQ54" s="626"/>
      <c r="AR54" s="626"/>
      <c r="AS54" s="626"/>
    </row>
    <row r="55" spans="1:45" s="6" customFormat="1" ht="18" customHeight="1" thickBot="1">
      <c r="A55" s="1330"/>
      <c r="B55" s="1094" t="s">
        <v>48</v>
      </c>
      <c r="C55" s="1129"/>
      <c r="D55" s="1129"/>
      <c r="E55" s="1130"/>
      <c r="F55" s="1130"/>
      <c r="G55" s="1131">
        <v>1.5</v>
      </c>
      <c r="H55" s="1433">
        <f t="shared" si="6"/>
        <v>45</v>
      </c>
      <c r="I55" s="1434"/>
      <c r="J55" s="1434"/>
      <c r="K55" s="1405"/>
      <c r="L55" s="1405"/>
      <c r="M55" s="1420"/>
      <c r="N55" s="1421"/>
      <c r="O55" s="1422"/>
      <c r="P55" s="1422"/>
      <c r="Q55" s="1422"/>
      <c r="R55" s="1410"/>
      <c r="S55" s="1410"/>
      <c r="T55" s="1410"/>
      <c r="U55" s="1410"/>
      <c r="V55" s="1410"/>
      <c r="W55" s="1410"/>
      <c r="X55" s="1410"/>
      <c r="Y55" s="1410"/>
      <c r="Z55" s="1410"/>
      <c r="AA55" s="812"/>
      <c r="AC55" s="619"/>
      <c r="AD55" s="625"/>
      <c r="AE55" s="625"/>
      <c r="AF55" s="625"/>
      <c r="AG55" s="625"/>
      <c r="AH55" s="625"/>
      <c r="AI55" s="626"/>
      <c r="AJ55" s="626"/>
      <c r="AK55" s="626"/>
      <c r="AL55" s="626"/>
      <c r="AM55" s="626"/>
      <c r="AN55" s="626"/>
      <c r="AO55" s="626"/>
      <c r="AP55" s="626"/>
      <c r="AQ55" s="626"/>
      <c r="AR55" s="626"/>
      <c r="AS55" s="626"/>
    </row>
    <row r="56" spans="1:45" s="6" customFormat="1" ht="25.5" customHeight="1" thickBot="1">
      <c r="A56" s="1090" t="s">
        <v>140</v>
      </c>
      <c r="B56" s="1079" t="s">
        <v>59</v>
      </c>
      <c r="C56" s="1083"/>
      <c r="D56" s="1123">
        <v>2</v>
      </c>
      <c r="E56" s="1112"/>
      <c r="F56" s="1113"/>
      <c r="G56" s="1114">
        <v>2</v>
      </c>
      <c r="H56" s="1342">
        <f t="shared" si="6"/>
        <v>60</v>
      </c>
      <c r="I56" s="1168">
        <v>8</v>
      </c>
      <c r="J56" s="1168" t="s">
        <v>277</v>
      </c>
      <c r="K56" s="1123" t="s">
        <v>278</v>
      </c>
      <c r="L56" s="1168"/>
      <c r="M56" s="1169">
        <f>H56-I56</f>
        <v>52</v>
      </c>
      <c r="N56" s="1111"/>
      <c r="O56" s="1345"/>
      <c r="P56" s="1347">
        <v>8</v>
      </c>
      <c r="Q56" s="1347">
        <v>0</v>
      </c>
      <c r="R56" s="1346"/>
      <c r="S56" s="1346"/>
      <c r="T56" s="1346"/>
      <c r="U56" s="1346"/>
      <c r="V56" s="1346"/>
      <c r="W56" s="1346"/>
      <c r="X56" s="1346"/>
      <c r="Y56" s="1429"/>
      <c r="Z56" s="1430"/>
      <c r="AA56" s="812">
        <v>1</v>
      </c>
      <c r="AC56" s="619"/>
      <c r="AD56" s="625"/>
      <c r="AE56" s="625"/>
      <c r="AF56" s="631"/>
      <c r="AG56" s="625"/>
      <c r="AH56" s="625" t="s">
        <v>329</v>
      </c>
      <c r="AI56" s="626"/>
      <c r="AJ56" s="626"/>
      <c r="AK56" s="626"/>
      <c r="AL56" s="626"/>
      <c r="AM56" s="626"/>
      <c r="AN56" s="626"/>
      <c r="AO56" s="626"/>
      <c r="AP56" s="626"/>
      <c r="AQ56" s="626"/>
      <c r="AR56" s="626"/>
      <c r="AS56" s="626"/>
    </row>
    <row r="57" spans="1:45" ht="21.75" customHeight="1" hidden="1">
      <c r="A57" s="1090"/>
      <c r="B57" s="1089"/>
      <c r="C57" s="1090"/>
      <c r="D57" s="1090"/>
      <c r="E57" s="1091"/>
      <c r="F57" s="1092"/>
      <c r="G57" s="1093"/>
      <c r="H57" s="1323"/>
      <c r="I57" s="1314"/>
      <c r="J57" s="1314"/>
      <c r="K57" s="1315"/>
      <c r="L57" s="1315"/>
      <c r="M57" s="1235"/>
      <c r="N57" s="1090"/>
      <c r="O57" s="1090"/>
      <c r="P57" s="1316"/>
      <c r="Q57" s="1317"/>
      <c r="R57" s="1316"/>
      <c r="S57" s="1090"/>
      <c r="T57" s="1090"/>
      <c r="U57" s="1090"/>
      <c r="V57" s="1090"/>
      <c r="W57" s="1090"/>
      <c r="X57" s="1090"/>
      <c r="Y57" s="1090"/>
      <c r="Z57" s="1090"/>
      <c r="AA57" s="810"/>
      <c r="AC57" s="619"/>
      <c r="AD57" s="619"/>
      <c r="AE57" s="619"/>
      <c r="AF57" s="625"/>
      <c r="AG57" s="626"/>
      <c r="AH57" s="626"/>
      <c r="AI57" s="625"/>
      <c r="AJ57" s="619"/>
      <c r="AK57" s="619"/>
      <c r="AL57" s="619"/>
      <c r="AM57" s="619"/>
      <c r="AN57" s="619"/>
      <c r="AO57" s="619"/>
      <c r="AP57" s="619"/>
      <c r="AQ57" s="619"/>
      <c r="AR57" s="619"/>
      <c r="AS57" s="619"/>
    </row>
    <row r="58" spans="1:45" ht="20.25" customHeight="1" hidden="1" thickBot="1">
      <c r="A58" s="1330"/>
      <c r="B58" s="1094"/>
      <c r="C58" s="1095"/>
      <c r="D58" s="1095"/>
      <c r="E58" s="1096"/>
      <c r="F58" s="1097"/>
      <c r="G58" s="1128"/>
      <c r="H58" s="1356"/>
      <c r="I58" s="1335"/>
      <c r="J58" s="1335"/>
      <c r="K58" s="1336"/>
      <c r="L58" s="1336"/>
      <c r="M58" s="1305"/>
      <c r="N58" s="1421"/>
      <c r="O58" s="1421"/>
      <c r="P58" s="1422"/>
      <c r="Q58" s="1410"/>
      <c r="R58" s="1422"/>
      <c r="S58" s="1421"/>
      <c r="T58" s="1421"/>
      <c r="U58" s="1421"/>
      <c r="V58" s="1421"/>
      <c r="W58" s="1421"/>
      <c r="X58" s="1421"/>
      <c r="Y58" s="1421"/>
      <c r="Z58" s="1421"/>
      <c r="AA58" s="810"/>
      <c r="AC58" s="619"/>
      <c r="AD58" s="619"/>
      <c r="AE58" s="619"/>
      <c r="AF58" s="625"/>
      <c r="AG58" s="626"/>
      <c r="AH58" s="626"/>
      <c r="AI58" s="625"/>
      <c r="AJ58" s="619"/>
      <c r="AK58" s="619"/>
      <c r="AL58" s="619"/>
      <c r="AM58" s="619"/>
      <c r="AN58" s="619"/>
      <c r="AO58" s="619"/>
      <c r="AP58" s="619"/>
      <c r="AQ58" s="619"/>
      <c r="AR58" s="619"/>
      <c r="AS58" s="619"/>
    </row>
    <row r="59" spans="1:45" ht="20.25" customHeight="1" hidden="1" thickBot="1">
      <c r="A59" s="1090"/>
      <c r="B59" s="1079"/>
      <c r="C59" s="1111"/>
      <c r="D59" s="1132"/>
      <c r="E59" s="1133"/>
      <c r="F59" s="1134"/>
      <c r="G59" s="1114"/>
      <c r="H59" s="1342"/>
      <c r="I59" s="1168"/>
      <c r="J59" s="1168"/>
      <c r="K59" s="1123"/>
      <c r="L59" s="1123"/>
      <c r="M59" s="1169"/>
      <c r="N59" s="1111"/>
      <c r="O59" s="1111"/>
      <c r="P59" s="1345"/>
      <c r="Q59" s="1346"/>
      <c r="R59" s="1347"/>
      <c r="S59" s="1347"/>
      <c r="T59" s="1111"/>
      <c r="U59" s="1111"/>
      <c r="V59" s="1111"/>
      <c r="W59" s="1111"/>
      <c r="X59" s="1111"/>
      <c r="Y59" s="1435"/>
      <c r="Z59" s="1436"/>
      <c r="AA59" s="810">
        <v>2</v>
      </c>
      <c r="AC59" s="619"/>
      <c r="AD59" s="619"/>
      <c r="AE59" s="619"/>
      <c r="AF59" s="625"/>
      <c r="AG59" s="626"/>
      <c r="AH59" s="626"/>
      <c r="AI59" s="631"/>
      <c r="AJ59" s="53"/>
      <c r="AK59" s="53"/>
      <c r="AL59" s="631"/>
      <c r="AM59" s="619"/>
      <c r="AN59" s="619"/>
      <c r="AO59" s="619"/>
      <c r="AP59" s="619"/>
      <c r="AQ59" s="619"/>
      <c r="AR59" s="619"/>
      <c r="AS59" s="619"/>
    </row>
    <row r="60" spans="1:45" s="6" customFormat="1" ht="21" customHeight="1">
      <c r="A60" s="1090" t="s">
        <v>143</v>
      </c>
      <c r="B60" s="1089" t="s">
        <v>42</v>
      </c>
      <c r="C60" s="1115"/>
      <c r="D60" s="1115"/>
      <c r="E60" s="1116"/>
      <c r="F60" s="1117"/>
      <c r="G60" s="1093">
        <v>12</v>
      </c>
      <c r="H60" s="1323">
        <f t="shared" si="6"/>
        <v>360</v>
      </c>
      <c r="I60" s="1235"/>
      <c r="J60" s="1314"/>
      <c r="K60" s="1315"/>
      <c r="L60" s="1315"/>
      <c r="M60" s="1235"/>
      <c r="N60" s="1090"/>
      <c r="O60" s="1316"/>
      <c r="P60" s="1316"/>
      <c r="Q60" s="1316"/>
      <c r="R60" s="1317"/>
      <c r="S60" s="1317"/>
      <c r="T60" s="1317"/>
      <c r="U60" s="1317"/>
      <c r="V60" s="1317"/>
      <c r="W60" s="1317"/>
      <c r="X60" s="1317"/>
      <c r="Y60" s="1317"/>
      <c r="Z60" s="1317"/>
      <c r="AA60" s="812"/>
      <c r="AC60" s="619"/>
      <c r="AD60" s="625"/>
      <c r="AE60" s="625"/>
      <c r="AF60" s="625"/>
      <c r="AG60" s="625"/>
      <c r="AH60" s="625"/>
      <c r="AI60" s="626"/>
      <c r="AJ60" s="626"/>
      <c r="AK60" s="626"/>
      <c r="AL60" s="626"/>
      <c r="AM60" s="626"/>
      <c r="AN60" s="626"/>
      <c r="AO60" s="626"/>
      <c r="AP60" s="626"/>
      <c r="AQ60" s="626"/>
      <c r="AR60" s="626"/>
      <c r="AS60" s="626"/>
    </row>
    <row r="61" spans="1:45" s="6" customFormat="1" ht="16.5" customHeight="1" thickBot="1">
      <c r="A61" s="1330"/>
      <c r="B61" s="1094" t="s">
        <v>48</v>
      </c>
      <c r="C61" s="1135"/>
      <c r="D61" s="1135"/>
      <c r="E61" s="1136"/>
      <c r="F61" s="1137"/>
      <c r="G61" s="1589">
        <v>5</v>
      </c>
      <c r="H61" s="1356">
        <f t="shared" si="6"/>
        <v>150</v>
      </c>
      <c r="I61" s="1437"/>
      <c r="J61" s="1438"/>
      <c r="K61" s="1439"/>
      <c r="L61" s="1439"/>
      <c r="M61" s="1437"/>
      <c r="N61" s="1440"/>
      <c r="O61" s="1440"/>
      <c r="P61" s="1440"/>
      <c r="Q61" s="1359"/>
      <c r="R61" s="1359"/>
      <c r="S61" s="1410"/>
      <c r="T61" s="1410"/>
      <c r="U61" s="1410"/>
      <c r="V61" s="1410"/>
      <c r="W61" s="1410"/>
      <c r="X61" s="1410"/>
      <c r="Y61" s="1410"/>
      <c r="Z61" s="1410"/>
      <c r="AA61" s="812"/>
      <c r="AC61" s="637"/>
      <c r="AD61" s="637"/>
      <c r="AE61" s="637"/>
      <c r="AF61" s="637"/>
      <c r="AG61" s="630"/>
      <c r="AH61" s="630"/>
      <c r="AI61" s="630"/>
      <c r="AJ61" s="626"/>
      <c r="AK61" s="626"/>
      <c r="AL61" s="626"/>
      <c r="AM61" s="626"/>
      <c r="AN61" s="626"/>
      <c r="AO61" s="626"/>
      <c r="AP61" s="626"/>
      <c r="AQ61" s="626"/>
      <c r="AR61" s="626"/>
      <c r="AS61" s="626"/>
    </row>
    <row r="62" spans="1:45" s="6" customFormat="1" ht="26.25" customHeight="1" thickBot="1">
      <c r="A62" s="1090" t="s">
        <v>144</v>
      </c>
      <c r="B62" s="1079" t="s">
        <v>65</v>
      </c>
      <c r="C62" s="1139"/>
      <c r="D62" s="1139"/>
      <c r="E62" s="1140"/>
      <c r="F62" s="1141"/>
      <c r="G62" s="1114">
        <v>7</v>
      </c>
      <c r="H62" s="1342">
        <f t="shared" si="6"/>
        <v>210</v>
      </c>
      <c r="I62" s="1243">
        <f>SUM(J62:L62)</f>
        <v>32</v>
      </c>
      <c r="J62" s="1441">
        <v>16</v>
      </c>
      <c r="K62" s="1442">
        <v>12</v>
      </c>
      <c r="L62" s="1442">
        <v>4</v>
      </c>
      <c r="M62" s="1243">
        <f>H62-I62</f>
        <v>178</v>
      </c>
      <c r="N62" s="1347"/>
      <c r="O62" s="1347"/>
      <c r="P62" s="1277"/>
      <c r="Q62" s="1414"/>
      <c r="R62" s="1414"/>
      <c r="S62" s="1346"/>
      <c r="T62" s="1346"/>
      <c r="U62" s="1346"/>
      <c r="V62" s="1346"/>
      <c r="W62" s="1346"/>
      <c r="X62" s="1346"/>
      <c r="Y62" s="1346"/>
      <c r="Z62" s="1430"/>
      <c r="AA62" s="814">
        <v>1</v>
      </c>
      <c r="AC62" s="631"/>
      <c r="AD62" s="631"/>
      <c r="AE62" s="631"/>
      <c r="AF62" s="638"/>
      <c r="AG62" s="630"/>
      <c r="AH62" s="630"/>
      <c r="AI62" s="630"/>
      <c r="AJ62" s="626"/>
      <c r="AK62" s="626"/>
      <c r="AL62" s="626"/>
      <c r="AM62" s="626"/>
      <c r="AN62" s="626"/>
      <c r="AO62" s="626"/>
      <c r="AP62" s="626"/>
      <c r="AQ62" s="626"/>
      <c r="AR62" s="626"/>
      <c r="AS62" s="626"/>
    </row>
    <row r="63" spans="1:45" s="6" customFormat="1" ht="26.25" customHeight="1" thickBot="1">
      <c r="A63" s="1095"/>
      <c r="B63" s="1079" t="s">
        <v>65</v>
      </c>
      <c r="C63" s="1142"/>
      <c r="D63" s="1143">
        <v>1</v>
      </c>
      <c r="E63" s="1144"/>
      <c r="F63" s="1145"/>
      <c r="G63" s="1590">
        <v>3.5</v>
      </c>
      <c r="H63" s="1151">
        <f t="shared" si="6"/>
        <v>105</v>
      </c>
      <c r="I63" s="1152">
        <v>16</v>
      </c>
      <c r="J63" s="1153" t="s">
        <v>276</v>
      </c>
      <c r="K63" s="1153" t="s">
        <v>277</v>
      </c>
      <c r="L63" s="1154" t="s">
        <v>280</v>
      </c>
      <c r="M63" s="1243">
        <f>H63-I63</f>
        <v>89</v>
      </c>
      <c r="N63" s="1159">
        <v>14</v>
      </c>
      <c r="O63" s="1347">
        <v>2</v>
      </c>
      <c r="P63" s="1161"/>
      <c r="Q63" s="1414"/>
      <c r="R63" s="1414"/>
      <c r="S63" s="1346"/>
      <c r="T63" s="1346"/>
      <c r="U63" s="1346"/>
      <c r="V63" s="1346"/>
      <c r="W63" s="1346"/>
      <c r="X63" s="1346"/>
      <c r="Y63" s="1346"/>
      <c r="Z63" s="1430"/>
      <c r="AA63" s="815"/>
      <c r="AC63" s="631"/>
      <c r="AD63" s="631"/>
      <c r="AE63" s="631"/>
      <c r="AF63" s="638"/>
      <c r="AG63" s="630"/>
      <c r="AH63" s="630">
        <v>1</v>
      </c>
      <c r="AI63" s="630"/>
      <c r="AJ63" s="626"/>
      <c r="AK63" s="626"/>
      <c r="AL63" s="626"/>
      <c r="AM63" s="626"/>
      <c r="AN63" s="626"/>
      <c r="AO63" s="626"/>
      <c r="AP63" s="626"/>
      <c r="AQ63" s="626"/>
      <c r="AR63" s="626"/>
      <c r="AS63" s="626"/>
    </row>
    <row r="64" spans="1:45" s="6" customFormat="1" ht="26.25" customHeight="1" thickBot="1">
      <c r="A64" s="1095"/>
      <c r="B64" s="1079" t="s">
        <v>65</v>
      </c>
      <c r="C64" s="1147">
        <v>2</v>
      </c>
      <c r="D64" s="1148"/>
      <c r="E64" s="1149"/>
      <c r="F64" s="1145"/>
      <c r="G64" s="1591">
        <v>3.5</v>
      </c>
      <c r="H64" s="1155">
        <f t="shared" si="6"/>
        <v>105</v>
      </c>
      <c r="I64" s="1156">
        <v>16</v>
      </c>
      <c r="J64" s="1157" t="s">
        <v>276</v>
      </c>
      <c r="K64" s="1157" t="s">
        <v>277</v>
      </c>
      <c r="L64" s="1158" t="s">
        <v>280</v>
      </c>
      <c r="M64" s="1243">
        <f>H64-I64</f>
        <v>89</v>
      </c>
      <c r="N64" s="1160"/>
      <c r="O64" s="1347"/>
      <c r="P64" s="1162">
        <v>14</v>
      </c>
      <c r="Q64" s="1414">
        <v>2</v>
      </c>
      <c r="R64" s="1414"/>
      <c r="S64" s="1346"/>
      <c r="T64" s="1346"/>
      <c r="U64" s="1346"/>
      <c r="V64" s="1346"/>
      <c r="W64" s="1346"/>
      <c r="X64" s="1346"/>
      <c r="Y64" s="1346"/>
      <c r="Z64" s="1430"/>
      <c r="AA64" s="815"/>
      <c r="AC64" s="631"/>
      <c r="AD64" s="631"/>
      <c r="AE64" s="631"/>
      <c r="AF64" s="638"/>
      <c r="AG64" s="630"/>
      <c r="AH64" s="630">
        <v>1</v>
      </c>
      <c r="AI64" s="630"/>
      <c r="AJ64" s="626"/>
      <c r="AK64" s="626"/>
      <c r="AL64" s="626"/>
      <c r="AM64" s="626"/>
      <c r="AN64" s="626"/>
      <c r="AO64" s="626"/>
      <c r="AP64" s="626"/>
      <c r="AQ64" s="626"/>
      <c r="AR64" s="626"/>
      <c r="AS64" s="626"/>
    </row>
    <row r="65" spans="1:45" s="6" customFormat="1" ht="33" customHeight="1" thickBot="1">
      <c r="A65" s="1095" t="s">
        <v>145</v>
      </c>
      <c r="B65" s="1110" t="s">
        <v>264</v>
      </c>
      <c r="C65" s="1083"/>
      <c r="D65" s="1123">
        <v>3</v>
      </c>
      <c r="E65" s="1082"/>
      <c r="F65" s="1172"/>
      <c r="G65" s="1592">
        <v>3.5</v>
      </c>
      <c r="H65" s="1342">
        <f>G65*30</f>
        <v>105</v>
      </c>
      <c r="I65" s="1168">
        <f>SUM(J65:L65)</f>
        <v>6</v>
      </c>
      <c r="J65" s="1168">
        <v>4</v>
      </c>
      <c r="K65" s="1123"/>
      <c r="L65" s="1123">
        <v>2</v>
      </c>
      <c r="M65" s="1169">
        <f>H65-I65</f>
        <v>99</v>
      </c>
      <c r="N65" s="1300"/>
      <c r="O65" s="1300"/>
      <c r="P65" s="1426"/>
      <c r="Q65" s="1426"/>
      <c r="R65" s="1347">
        <v>4</v>
      </c>
      <c r="S65" s="1347">
        <v>2</v>
      </c>
      <c r="T65" s="1346"/>
      <c r="U65" s="1346"/>
      <c r="V65" s="1346"/>
      <c r="W65" s="1346"/>
      <c r="X65" s="1346"/>
      <c r="Y65" s="1346"/>
      <c r="Z65" s="1430"/>
      <c r="AA65" s="812">
        <v>2</v>
      </c>
      <c r="AC65" s="630"/>
      <c r="AD65" s="639"/>
      <c r="AE65" s="639"/>
      <c r="AF65" s="639"/>
      <c r="AG65" s="639"/>
      <c r="AH65" s="639">
        <v>2</v>
      </c>
      <c r="AI65" s="625"/>
      <c r="AJ65" s="626"/>
      <c r="AK65" s="626"/>
      <c r="AL65" s="626"/>
      <c r="AM65" s="626"/>
      <c r="AN65" s="626"/>
      <c r="AO65" s="626"/>
      <c r="AP65" s="626"/>
      <c r="AQ65" s="626"/>
      <c r="AR65" s="626"/>
      <c r="AS65" s="626"/>
    </row>
    <row r="66" spans="1:34" ht="19.5" thickBot="1">
      <c r="A66" s="1893" t="s">
        <v>66</v>
      </c>
      <c r="B66" s="1894"/>
      <c r="C66" s="1443"/>
      <c r="D66" s="1444"/>
      <c r="E66" s="1445"/>
      <c r="F66" s="1446"/>
      <c r="G66" s="1447">
        <f>G24+G29+G32+G33+G36+G41+G50+G54+G60+G65</f>
        <v>63.5</v>
      </c>
      <c r="H66" s="1447">
        <f>H24+H29+H32+H33+H36+H41+H50+H54+H60+H65</f>
        <v>1905</v>
      </c>
      <c r="I66" s="1284"/>
      <c r="J66" s="1284"/>
      <c r="K66" s="1284"/>
      <c r="L66" s="1284"/>
      <c r="M66" s="1284"/>
      <c r="N66" s="1300"/>
      <c r="O66" s="1300"/>
      <c r="P66" s="1426"/>
      <c r="Q66" s="1426"/>
      <c r="R66" s="1300"/>
      <c r="S66" s="1300"/>
      <c r="T66" s="1300"/>
      <c r="U66" s="1300"/>
      <c r="V66" s="1300"/>
      <c r="W66" s="1300"/>
      <c r="X66" s="1300"/>
      <c r="Y66" s="1300"/>
      <c r="Z66" s="1448"/>
      <c r="AA66" s="810">
        <f>30*G66</f>
        <v>1905</v>
      </c>
      <c r="AF66" s="4"/>
      <c r="AG66" s="4"/>
      <c r="AH66" s="4"/>
    </row>
    <row r="67" spans="1:34" ht="19.5" thickBot="1">
      <c r="A67" s="1893" t="s">
        <v>54</v>
      </c>
      <c r="B67" s="1894"/>
      <c r="C67" s="1169"/>
      <c r="D67" s="1169"/>
      <c r="E67" s="1297"/>
      <c r="F67" s="1169"/>
      <c r="G67" s="1298">
        <f>G25+G27+G30+G32+G34+G37+G42+G51+G55+G61</f>
        <v>26</v>
      </c>
      <c r="H67" s="1298">
        <f>H25+H27+H30+H32+H34+H37+H42+H51+H55+H61</f>
        <v>780</v>
      </c>
      <c r="I67" s="1300"/>
      <c r="J67" s="1300"/>
      <c r="K67" s="1300"/>
      <c r="L67" s="1300"/>
      <c r="M67" s="1300"/>
      <c r="N67" s="1300"/>
      <c r="O67" s="1300"/>
      <c r="P67" s="1426"/>
      <c r="Q67" s="1426"/>
      <c r="R67" s="1300"/>
      <c r="S67" s="1300"/>
      <c r="T67" s="1300"/>
      <c r="U67" s="1300"/>
      <c r="V67" s="1300"/>
      <c r="W67" s="1300"/>
      <c r="X67" s="1300"/>
      <c r="Y67" s="1300"/>
      <c r="Z67" s="1448"/>
      <c r="AA67" s="810">
        <f>30*G67</f>
        <v>780</v>
      </c>
      <c r="AF67" s="4"/>
      <c r="AG67" s="4"/>
      <c r="AH67" s="4"/>
    </row>
    <row r="68" spans="1:50" s="32" customFormat="1" ht="31.5" customHeight="1" thickBot="1">
      <c r="A68" s="1893" t="s">
        <v>55</v>
      </c>
      <c r="B68" s="1894"/>
      <c r="C68" s="1169"/>
      <c r="D68" s="1169"/>
      <c r="E68" s="1297"/>
      <c r="F68" s="1169"/>
      <c r="G68" s="1298">
        <f>G28+G31+G35+G38+G43+G52+G56+G62+G65</f>
        <v>37.5</v>
      </c>
      <c r="H68" s="1298">
        <f>H28+H31+H35+H38+H43+H52+H56+H62+H65</f>
        <v>1125</v>
      </c>
      <c r="I68" s="1298">
        <f>I28+I31+I35+I38+I43+I52+I56+I62+I65</f>
        <v>114</v>
      </c>
      <c r="J68" s="1169" t="s">
        <v>333</v>
      </c>
      <c r="K68" s="1111" t="s">
        <v>334</v>
      </c>
      <c r="L68" s="1169" t="s">
        <v>335</v>
      </c>
      <c r="M68" s="1298">
        <f>M28+M31+M35+M38+M43+M52+M56+M62+M65</f>
        <v>1011</v>
      </c>
      <c r="N68" s="1111">
        <f aca="true" t="shared" si="10" ref="N68:U68">SUM(N24:N67)</f>
        <v>26</v>
      </c>
      <c r="O68" s="1111">
        <f t="shared" si="10"/>
        <v>6</v>
      </c>
      <c r="P68" s="1111">
        <f t="shared" si="10"/>
        <v>44</v>
      </c>
      <c r="Q68" s="1111">
        <f t="shared" si="10"/>
        <v>8</v>
      </c>
      <c r="R68" s="1111">
        <f t="shared" si="10"/>
        <v>12</v>
      </c>
      <c r="S68" s="1111">
        <f t="shared" si="10"/>
        <v>2</v>
      </c>
      <c r="T68" s="1111">
        <f t="shared" si="10"/>
        <v>8</v>
      </c>
      <c r="U68" s="1111">
        <f t="shared" si="10"/>
        <v>0</v>
      </c>
      <c r="V68" s="1111">
        <f>SUM(V24:V67)-4</f>
        <v>0</v>
      </c>
      <c r="W68" s="1111">
        <f>SUM(W24:W67)</f>
        <v>0</v>
      </c>
      <c r="X68" s="1111">
        <f>SUM(X24:X67)</f>
        <v>4</v>
      </c>
      <c r="Y68" s="1111">
        <f>SUM(Y24:Y67)</f>
        <v>0</v>
      </c>
      <c r="Z68" s="1111">
        <f>SUM(Z24:Z67)</f>
        <v>0</v>
      </c>
      <c r="AA68" s="810">
        <f>30*G68</f>
        <v>1125</v>
      </c>
      <c r="AB68" s="8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8"/>
      <c r="AU68" s="8"/>
      <c r="AV68" s="8"/>
      <c r="AW68" s="8"/>
      <c r="AX68" s="8"/>
    </row>
    <row r="69" spans="1:50" s="29" customFormat="1" ht="26.25" customHeight="1" thickBot="1">
      <c r="A69" s="1904" t="s">
        <v>67</v>
      </c>
      <c r="B69" s="1905"/>
      <c r="C69" s="1905"/>
      <c r="D69" s="1905"/>
      <c r="E69" s="1905"/>
      <c r="F69" s="1905"/>
      <c r="G69" s="1905"/>
      <c r="H69" s="1905"/>
      <c r="I69" s="1905"/>
      <c r="J69" s="1905"/>
      <c r="K69" s="1905"/>
      <c r="L69" s="1905"/>
      <c r="M69" s="1905"/>
      <c r="N69" s="1905"/>
      <c r="O69" s="1905"/>
      <c r="P69" s="1905"/>
      <c r="Q69" s="1905"/>
      <c r="R69" s="1905"/>
      <c r="S69" s="1905"/>
      <c r="T69" s="1905"/>
      <c r="U69" s="1905"/>
      <c r="V69" s="1905"/>
      <c r="W69" s="1905"/>
      <c r="X69" s="1905"/>
      <c r="Y69" s="1905"/>
      <c r="Z69" s="1906"/>
      <c r="AA69" s="816"/>
      <c r="AB69" s="30"/>
      <c r="AC69" s="30"/>
      <c r="AD69" s="30"/>
      <c r="AE69" s="640"/>
      <c r="AF69" s="640"/>
      <c r="AG69" s="640"/>
      <c r="AH69" s="640"/>
      <c r="AI69" s="640"/>
      <c r="AJ69" s="640"/>
      <c r="AK69" s="640"/>
      <c r="AL69" s="640"/>
      <c r="AM69" s="640"/>
      <c r="AN69" s="640"/>
      <c r="AO69" s="640"/>
      <c r="AP69" s="640"/>
      <c r="AQ69" s="640"/>
      <c r="AR69" s="640"/>
      <c r="AS69" s="640"/>
      <c r="AT69" s="640"/>
      <c r="AU69" s="640"/>
      <c r="AV69" s="640"/>
      <c r="AW69" s="640"/>
      <c r="AX69" s="640"/>
    </row>
    <row r="70" spans="1:50" s="29" customFormat="1" ht="19.5" customHeight="1" thickBot="1">
      <c r="A70" s="1904" t="s">
        <v>68</v>
      </c>
      <c r="B70" s="1905"/>
      <c r="C70" s="1905"/>
      <c r="D70" s="1905"/>
      <c r="E70" s="1905"/>
      <c r="F70" s="1905"/>
      <c r="G70" s="1905"/>
      <c r="H70" s="1905"/>
      <c r="I70" s="1905"/>
      <c r="J70" s="1905"/>
      <c r="K70" s="1905"/>
      <c r="L70" s="1905"/>
      <c r="M70" s="1905"/>
      <c r="N70" s="1905"/>
      <c r="O70" s="1905"/>
      <c r="P70" s="1905"/>
      <c r="Q70" s="1905"/>
      <c r="R70" s="1905"/>
      <c r="S70" s="1905"/>
      <c r="T70" s="1905"/>
      <c r="U70" s="1905"/>
      <c r="V70" s="1905"/>
      <c r="W70" s="1905"/>
      <c r="X70" s="1905"/>
      <c r="Y70" s="1905"/>
      <c r="Z70" s="1906"/>
      <c r="AA70" s="816"/>
      <c r="AB70" s="30"/>
      <c r="AC70" s="30"/>
      <c r="AD70" s="30"/>
      <c r="AE70" s="640"/>
      <c r="AF70" s="640"/>
      <c r="AG70" s="640"/>
      <c r="AH70" s="640"/>
      <c r="AI70" s="640"/>
      <c r="AJ70" s="640"/>
      <c r="AK70" s="640"/>
      <c r="AL70" s="640"/>
      <c r="AM70" s="640"/>
      <c r="AN70" s="640"/>
      <c r="AO70" s="640"/>
      <c r="AP70" s="640"/>
      <c r="AQ70" s="1076"/>
      <c r="AR70" s="1076">
        <v>1</v>
      </c>
      <c r="AS70" s="1076">
        <v>2</v>
      </c>
      <c r="AT70" s="1076">
        <v>3</v>
      </c>
      <c r="AU70" s="1076">
        <v>4</v>
      </c>
      <c r="AV70" s="1076">
        <v>5</v>
      </c>
      <c r="AW70" s="1076" t="s">
        <v>299</v>
      </c>
      <c r="AX70" s="640"/>
    </row>
    <row r="71" spans="1:49" s="6" customFormat="1" ht="36.75" customHeight="1">
      <c r="A71" s="1090" t="s">
        <v>146</v>
      </c>
      <c r="B71" s="1449" t="s">
        <v>107</v>
      </c>
      <c r="C71" s="1235"/>
      <c r="D71" s="1197"/>
      <c r="E71" s="1450"/>
      <c r="F71" s="1451"/>
      <c r="G71" s="1093">
        <v>5</v>
      </c>
      <c r="H71" s="1249">
        <f>G71*30</f>
        <v>150</v>
      </c>
      <c r="I71" s="1235"/>
      <c r="J71" s="1235"/>
      <c r="K71" s="1235"/>
      <c r="L71" s="1235"/>
      <c r="M71" s="1235"/>
      <c r="N71" s="1090"/>
      <c r="O71" s="1316"/>
      <c r="P71" s="1316"/>
      <c r="Q71" s="1316"/>
      <c r="R71" s="1317"/>
      <c r="S71" s="1317"/>
      <c r="T71" s="1317"/>
      <c r="U71" s="1317"/>
      <c r="V71" s="1317"/>
      <c r="W71" s="1317"/>
      <c r="X71" s="1317"/>
      <c r="Y71" s="1317"/>
      <c r="Z71" s="1317"/>
      <c r="AA71" s="812"/>
      <c r="AC71" s="619"/>
      <c r="AD71" s="625"/>
      <c r="AE71" s="625"/>
      <c r="AF71" s="625"/>
      <c r="AG71" s="625"/>
      <c r="AH71" s="625"/>
      <c r="AI71" s="1076" t="s">
        <v>301</v>
      </c>
      <c r="AJ71" s="1077">
        <f>SUMIF(AH$71:AH$125,1,G$71:G$125)</f>
        <v>23</v>
      </c>
      <c r="AK71" s="626"/>
      <c r="AL71" s="626"/>
      <c r="AM71" s="626"/>
      <c r="AN71" s="626"/>
      <c r="AO71" s="626"/>
      <c r="AP71" s="626"/>
      <c r="AQ71" s="1076" t="s">
        <v>366</v>
      </c>
      <c r="AR71" s="1076">
        <f aca="true" t="shared" si="11" ref="AR71:AW71">COUNTIF($C71:$C125,AR$10)</f>
        <v>1</v>
      </c>
      <c r="AS71" s="1076">
        <f t="shared" si="11"/>
        <v>1</v>
      </c>
      <c r="AT71" s="1076">
        <f t="shared" si="11"/>
        <v>2</v>
      </c>
      <c r="AU71" s="1076">
        <f t="shared" si="11"/>
        <v>1</v>
      </c>
      <c r="AV71" s="1076">
        <f t="shared" si="11"/>
        <v>3</v>
      </c>
      <c r="AW71" s="1076">
        <f t="shared" si="11"/>
        <v>2</v>
      </c>
    </row>
    <row r="72" spans="1:49" s="6" customFormat="1" ht="19.5" customHeight="1" thickBot="1">
      <c r="A72" s="1420"/>
      <c r="B72" s="1094" t="s">
        <v>48</v>
      </c>
      <c r="C72" s="1305"/>
      <c r="D72" s="1452"/>
      <c r="E72" s="1453"/>
      <c r="F72" s="1454"/>
      <c r="G72" s="1593">
        <v>1</v>
      </c>
      <c r="H72" s="1291">
        <f aca="true" t="shared" si="12" ref="H72:H92">G72*30</f>
        <v>30</v>
      </c>
      <c r="I72" s="1305"/>
      <c r="J72" s="1305"/>
      <c r="K72" s="1305"/>
      <c r="L72" s="1305"/>
      <c r="M72" s="1420"/>
      <c r="N72" s="1421"/>
      <c r="O72" s="1422"/>
      <c r="P72" s="1422"/>
      <c r="Q72" s="1422"/>
      <c r="R72" s="1410"/>
      <c r="S72" s="1410"/>
      <c r="T72" s="1410"/>
      <c r="U72" s="1410"/>
      <c r="V72" s="1410"/>
      <c r="W72" s="1410"/>
      <c r="X72" s="1410"/>
      <c r="Y72" s="1410"/>
      <c r="Z72" s="1410"/>
      <c r="AA72" s="812"/>
      <c r="AC72" s="619"/>
      <c r="AD72" s="625"/>
      <c r="AE72" s="625"/>
      <c r="AF72" s="625"/>
      <c r="AG72" s="625"/>
      <c r="AH72" s="625"/>
      <c r="AI72" s="1076" t="s">
        <v>302</v>
      </c>
      <c r="AJ72" s="1077">
        <f>SUMIF(AH$71:AH$125,2,G$71:G$125)</f>
        <v>30</v>
      </c>
      <c r="AK72" s="626"/>
      <c r="AL72" s="626"/>
      <c r="AM72" s="626"/>
      <c r="AN72" s="626"/>
      <c r="AO72" s="626"/>
      <c r="AP72" s="626"/>
      <c r="AQ72" s="1076" t="s">
        <v>367</v>
      </c>
      <c r="AR72" s="1076">
        <f aca="true" t="shared" si="13" ref="AR72:AW72">COUNTIF($D71:$D125,AR$10)</f>
        <v>1</v>
      </c>
      <c r="AS72" s="1076">
        <f t="shared" si="13"/>
        <v>2</v>
      </c>
      <c r="AT72" s="1076">
        <f t="shared" si="13"/>
        <v>1</v>
      </c>
      <c r="AU72" s="1076">
        <f t="shared" si="13"/>
        <v>3</v>
      </c>
      <c r="AV72" s="1076">
        <f t="shared" si="13"/>
        <v>2</v>
      </c>
      <c r="AW72" s="1076">
        <f t="shared" si="13"/>
        <v>1</v>
      </c>
    </row>
    <row r="73" spans="1:49" s="6" customFormat="1" ht="27" customHeight="1" thickBot="1">
      <c r="A73" s="1100" t="s">
        <v>147</v>
      </c>
      <c r="B73" s="1079" t="s">
        <v>58</v>
      </c>
      <c r="C73" s="1365">
        <v>4</v>
      </c>
      <c r="D73" s="1371"/>
      <c r="E73" s="1455"/>
      <c r="F73" s="1456"/>
      <c r="G73" s="1363">
        <v>4</v>
      </c>
      <c r="H73" s="1167">
        <f t="shared" si="12"/>
        <v>120</v>
      </c>
      <c r="I73" s="1168">
        <v>6</v>
      </c>
      <c r="J73" s="1168" t="s">
        <v>279</v>
      </c>
      <c r="K73" s="1123" t="s">
        <v>280</v>
      </c>
      <c r="L73" s="1169"/>
      <c r="M73" s="1169">
        <f>H73-I73</f>
        <v>114</v>
      </c>
      <c r="N73" s="1111"/>
      <c r="O73" s="1345"/>
      <c r="P73" s="1345"/>
      <c r="Q73" s="1345"/>
      <c r="R73" s="1346"/>
      <c r="S73" s="1346"/>
      <c r="T73" s="1347">
        <v>4</v>
      </c>
      <c r="U73" s="1347">
        <v>2</v>
      </c>
      <c r="V73" s="1346"/>
      <c r="W73" s="1346"/>
      <c r="X73" s="1346"/>
      <c r="Y73" s="1429"/>
      <c r="Z73" s="1430"/>
      <c r="AA73" s="812">
        <v>2</v>
      </c>
      <c r="AC73" s="619"/>
      <c r="AD73" s="625"/>
      <c r="AE73" s="625"/>
      <c r="AF73" s="625"/>
      <c r="AG73" s="625"/>
      <c r="AH73" s="625" t="s">
        <v>330</v>
      </c>
      <c r="AI73" s="1076" t="s">
        <v>303</v>
      </c>
      <c r="AJ73" s="1077">
        <f>SUMIF(AH$71:AH$125,3,G$71:G$125)</f>
        <v>27.5</v>
      </c>
      <c r="AK73" s="626"/>
      <c r="AL73" s="626"/>
      <c r="AM73" s="552"/>
      <c r="AN73" s="552"/>
      <c r="AO73" s="626"/>
      <c r="AP73" s="626"/>
      <c r="AQ73" s="1076" t="s">
        <v>369</v>
      </c>
      <c r="AR73" s="1076">
        <f aca="true" t="shared" si="14" ref="AR73:AW73">COUNTIF($E71:$E125,AR$10)</f>
        <v>0</v>
      </c>
      <c r="AS73" s="1076">
        <f t="shared" si="14"/>
        <v>0</v>
      </c>
      <c r="AT73" s="1076">
        <f t="shared" si="14"/>
        <v>0</v>
      </c>
      <c r="AU73" s="1076">
        <f t="shared" si="14"/>
        <v>2</v>
      </c>
      <c r="AV73" s="1076">
        <f t="shared" si="14"/>
        <v>0</v>
      </c>
      <c r="AW73" s="1076">
        <f t="shared" si="14"/>
        <v>0</v>
      </c>
    </row>
    <row r="74" spans="1:49" s="6" customFormat="1" ht="36.75" customHeight="1" thickBot="1">
      <c r="A74" s="1201" t="s">
        <v>148</v>
      </c>
      <c r="B74" s="1110" t="s">
        <v>313</v>
      </c>
      <c r="C74" s="1164"/>
      <c r="D74" s="1104"/>
      <c r="E74" s="1165"/>
      <c r="F74" s="1165"/>
      <c r="G74" s="1544">
        <v>8</v>
      </c>
      <c r="H74" s="1167">
        <f t="shared" si="12"/>
        <v>240</v>
      </c>
      <c r="I74" s="1168"/>
      <c r="J74" s="1168"/>
      <c r="K74" s="1123"/>
      <c r="L74" s="1169"/>
      <c r="M74" s="1169"/>
      <c r="N74" s="1111"/>
      <c r="O74" s="1345"/>
      <c r="P74" s="1345"/>
      <c r="Q74" s="1345"/>
      <c r="R74" s="1346"/>
      <c r="S74" s="1346"/>
      <c r="T74" s="1347"/>
      <c r="U74" s="1347"/>
      <c r="V74" s="1346"/>
      <c r="W74" s="1346"/>
      <c r="X74" s="1346"/>
      <c r="Y74" s="1429"/>
      <c r="Z74" s="1430"/>
      <c r="AA74" s="812"/>
      <c r="AC74" s="619"/>
      <c r="AD74" s="625"/>
      <c r="AE74" s="625"/>
      <c r="AF74" s="625"/>
      <c r="AG74" s="625"/>
      <c r="AH74" s="625"/>
      <c r="AI74" s="1076"/>
      <c r="AJ74" s="1077">
        <f>SUM(AJ71:AJ73)</f>
        <v>80.5</v>
      </c>
      <c r="AK74" s="626"/>
      <c r="AL74" s="626"/>
      <c r="AM74" s="552"/>
      <c r="AN74" s="552"/>
      <c r="AO74" s="626"/>
      <c r="AP74" s="626"/>
      <c r="AQ74" s="1076" t="s">
        <v>368</v>
      </c>
      <c r="AR74" s="1076">
        <f aca="true" t="shared" si="15" ref="AR74:AW74">COUNTIF($F71:$F125,AR$10)</f>
        <v>0</v>
      </c>
      <c r="AS74" s="1076">
        <f t="shared" si="15"/>
        <v>0</v>
      </c>
      <c r="AT74" s="1076">
        <f t="shared" si="15"/>
        <v>0</v>
      </c>
      <c r="AU74" s="1076">
        <f t="shared" si="15"/>
        <v>0</v>
      </c>
      <c r="AV74" s="1076">
        <f t="shared" si="15"/>
        <v>0</v>
      </c>
      <c r="AW74" s="1076">
        <f t="shared" si="15"/>
        <v>0</v>
      </c>
    </row>
    <row r="75" spans="1:45" s="6" customFormat="1" ht="27" customHeight="1" thickBot="1">
      <c r="A75" s="1201"/>
      <c r="B75" s="1094" t="s">
        <v>48</v>
      </c>
      <c r="C75" s="1164"/>
      <c r="D75" s="1104"/>
      <c r="E75" s="1165"/>
      <c r="F75" s="1165"/>
      <c r="G75" s="1544">
        <v>2</v>
      </c>
      <c r="H75" s="1167">
        <f t="shared" si="12"/>
        <v>60</v>
      </c>
      <c r="I75" s="1168"/>
      <c r="J75" s="1168"/>
      <c r="K75" s="1123"/>
      <c r="L75" s="1169"/>
      <c r="M75" s="1169"/>
      <c r="N75" s="1111"/>
      <c r="O75" s="1345"/>
      <c r="P75" s="1345"/>
      <c r="Q75" s="1345"/>
      <c r="R75" s="1346"/>
      <c r="S75" s="1346"/>
      <c r="T75" s="1347"/>
      <c r="U75" s="1347"/>
      <c r="V75" s="1346"/>
      <c r="W75" s="1346"/>
      <c r="X75" s="1346"/>
      <c r="Y75" s="1429"/>
      <c r="Z75" s="1430"/>
      <c r="AA75" s="812"/>
      <c r="AC75" s="619"/>
      <c r="AD75" s="625"/>
      <c r="AE75" s="625"/>
      <c r="AF75" s="625"/>
      <c r="AG75" s="625"/>
      <c r="AH75" s="625"/>
      <c r="AI75" s="626"/>
      <c r="AJ75" s="625"/>
      <c r="AK75" s="626"/>
      <c r="AL75" s="626"/>
      <c r="AM75" s="552"/>
      <c r="AN75" s="552"/>
      <c r="AO75" s="626"/>
      <c r="AP75" s="626"/>
      <c r="AQ75" s="626"/>
      <c r="AR75" s="626"/>
      <c r="AS75" s="626"/>
    </row>
    <row r="76" spans="1:45" s="918" customFormat="1" ht="30.75" customHeight="1" thickBot="1">
      <c r="A76" s="1201" t="s">
        <v>314</v>
      </c>
      <c r="B76" s="1079" t="s">
        <v>58</v>
      </c>
      <c r="C76" s="1170">
        <v>1</v>
      </c>
      <c r="D76" s="1171"/>
      <c r="E76" s="1172"/>
      <c r="F76" s="1173"/>
      <c r="G76" s="1174">
        <v>6</v>
      </c>
      <c r="H76" s="1167">
        <f t="shared" si="12"/>
        <v>180</v>
      </c>
      <c r="I76" s="1168">
        <v>8</v>
      </c>
      <c r="J76" s="1168" t="s">
        <v>277</v>
      </c>
      <c r="K76" s="1123" t="s">
        <v>278</v>
      </c>
      <c r="L76" s="1123"/>
      <c r="M76" s="1169">
        <f>H76-I76</f>
        <v>172</v>
      </c>
      <c r="N76" s="1111">
        <v>8</v>
      </c>
      <c r="O76" s="1345">
        <v>0</v>
      </c>
      <c r="P76" s="1345"/>
      <c r="Q76" s="1345"/>
      <c r="R76" s="1346"/>
      <c r="S76" s="1346"/>
      <c r="T76" s="1347"/>
      <c r="U76" s="1347"/>
      <c r="V76" s="1346"/>
      <c r="W76" s="1346"/>
      <c r="X76" s="1346"/>
      <c r="Y76" s="1429"/>
      <c r="Z76" s="1430"/>
      <c r="AA76" s="917">
        <v>1</v>
      </c>
      <c r="AC76" s="919"/>
      <c r="AD76" s="920"/>
      <c r="AE76" s="920"/>
      <c r="AF76" s="920"/>
      <c r="AG76" s="920"/>
      <c r="AH76" s="920" t="s">
        <v>329</v>
      </c>
      <c r="AI76" s="921"/>
      <c r="AJ76" s="921"/>
      <c r="AK76" s="921"/>
      <c r="AL76" s="921"/>
      <c r="AM76" s="921"/>
      <c r="AN76" s="921"/>
      <c r="AO76" s="921"/>
      <c r="AP76" s="921"/>
      <c r="AQ76" s="921"/>
      <c r="AR76" s="921"/>
      <c r="AS76" s="921"/>
    </row>
    <row r="77" spans="1:45" s="6" customFormat="1" ht="30" customHeight="1">
      <c r="A77" s="1100" t="s">
        <v>149</v>
      </c>
      <c r="B77" s="1089" t="s">
        <v>81</v>
      </c>
      <c r="C77" s="1315"/>
      <c r="D77" s="1115"/>
      <c r="E77" s="1116"/>
      <c r="F77" s="1117"/>
      <c r="G77" s="1093">
        <v>4</v>
      </c>
      <c r="H77" s="1249">
        <f t="shared" si="12"/>
        <v>120</v>
      </c>
      <c r="I77" s="1314"/>
      <c r="J77" s="1314"/>
      <c r="K77" s="1315"/>
      <c r="L77" s="1315"/>
      <c r="M77" s="1235"/>
      <c r="N77" s="1090"/>
      <c r="O77" s="1316"/>
      <c r="P77" s="1316"/>
      <c r="Q77" s="1316"/>
      <c r="R77" s="1317"/>
      <c r="S77" s="1316"/>
      <c r="T77" s="1317"/>
      <c r="U77" s="1317"/>
      <c r="V77" s="1317"/>
      <c r="W77" s="1317"/>
      <c r="X77" s="1317"/>
      <c r="Y77" s="1317"/>
      <c r="Z77" s="1317"/>
      <c r="AA77" s="812"/>
      <c r="AC77" s="619"/>
      <c r="AD77" s="625"/>
      <c r="AE77" s="625"/>
      <c r="AF77" s="625"/>
      <c r="AG77" s="625"/>
      <c r="AH77" s="625"/>
      <c r="AI77" s="626"/>
      <c r="AJ77" s="626"/>
      <c r="AK77" s="625"/>
      <c r="AL77" s="625"/>
      <c r="AM77" s="626"/>
      <c r="AN77" s="626"/>
      <c r="AO77" s="626"/>
      <c r="AP77" s="626"/>
      <c r="AQ77" s="626"/>
      <c r="AR77" s="626"/>
      <c r="AS77" s="626"/>
    </row>
    <row r="78" spans="1:45" s="6" customFormat="1" ht="21.75" customHeight="1" thickBot="1">
      <c r="A78" s="1250"/>
      <c r="B78" s="1094" t="s">
        <v>48</v>
      </c>
      <c r="C78" s="1336"/>
      <c r="D78" s="1118"/>
      <c r="E78" s="1119"/>
      <c r="F78" s="1130"/>
      <c r="G78" s="1128">
        <v>1</v>
      </c>
      <c r="H78" s="1291">
        <f t="shared" si="12"/>
        <v>30</v>
      </c>
      <c r="I78" s="1335"/>
      <c r="J78" s="1335"/>
      <c r="K78" s="1336"/>
      <c r="L78" s="1336"/>
      <c r="M78" s="1305"/>
      <c r="N78" s="1421"/>
      <c r="O78" s="1422"/>
      <c r="P78" s="1422"/>
      <c r="Q78" s="1422"/>
      <c r="R78" s="1410"/>
      <c r="S78" s="1422"/>
      <c r="T78" s="1410"/>
      <c r="U78" s="1410"/>
      <c r="V78" s="1410"/>
      <c r="W78" s="1410"/>
      <c r="X78" s="1410"/>
      <c r="Y78" s="1410"/>
      <c r="Z78" s="1410"/>
      <c r="AA78" s="812"/>
      <c r="AC78" s="619"/>
      <c r="AD78" s="625"/>
      <c r="AE78" s="625"/>
      <c r="AF78" s="625"/>
      <c r="AG78" s="625"/>
      <c r="AH78" s="625"/>
      <c r="AI78" s="626"/>
      <c r="AJ78" s="626"/>
      <c r="AK78" s="625"/>
      <c r="AL78" s="625"/>
      <c r="AM78" s="626"/>
      <c r="AN78" s="626"/>
      <c r="AO78" s="626"/>
      <c r="AP78" s="626"/>
      <c r="AQ78" s="626"/>
      <c r="AR78" s="626"/>
      <c r="AS78" s="626"/>
    </row>
    <row r="79" spans="1:45" s="6" customFormat="1" ht="25.5" customHeight="1" thickBot="1">
      <c r="A79" s="1100" t="s">
        <v>150</v>
      </c>
      <c r="B79" s="1079" t="s">
        <v>58</v>
      </c>
      <c r="C79" s="1123"/>
      <c r="D79" s="1123">
        <v>2</v>
      </c>
      <c r="E79" s="1112"/>
      <c r="F79" s="1113"/>
      <c r="G79" s="1114">
        <v>3</v>
      </c>
      <c r="H79" s="1167">
        <f>G79*30</f>
        <v>90</v>
      </c>
      <c r="I79" s="1168">
        <f>SUM(J79:L79)</f>
        <v>4</v>
      </c>
      <c r="J79" s="1168">
        <v>4</v>
      </c>
      <c r="K79" s="1123"/>
      <c r="L79" s="1123"/>
      <c r="M79" s="1169">
        <f>H79-I79</f>
        <v>86</v>
      </c>
      <c r="N79" s="1111"/>
      <c r="O79" s="1345"/>
      <c r="P79" s="1347">
        <v>4</v>
      </c>
      <c r="Q79" s="1345" t="s">
        <v>235</v>
      </c>
      <c r="R79" s="1346"/>
      <c r="S79" s="1345"/>
      <c r="T79" s="1346"/>
      <c r="U79" s="1346"/>
      <c r="V79" s="1346"/>
      <c r="W79" s="1346"/>
      <c r="X79" s="1346"/>
      <c r="Y79" s="1429"/>
      <c r="Z79" s="1430"/>
      <c r="AA79" s="812">
        <v>1</v>
      </c>
      <c r="AC79" s="619"/>
      <c r="AD79" s="625"/>
      <c r="AE79" s="625"/>
      <c r="AF79" s="552"/>
      <c r="AG79" s="625"/>
      <c r="AH79" s="625" t="s">
        <v>329</v>
      </c>
      <c r="AI79" s="626"/>
      <c r="AJ79" s="626"/>
      <c r="AK79" s="625"/>
      <c r="AL79" s="625"/>
      <c r="AM79" s="626"/>
      <c r="AN79" s="626"/>
      <c r="AO79" s="626"/>
      <c r="AP79" s="626"/>
      <c r="AQ79" s="626"/>
      <c r="AR79" s="626"/>
      <c r="AS79" s="626"/>
    </row>
    <row r="80" spans="1:50" s="12" customFormat="1" ht="38.25" customHeight="1" thickBot="1">
      <c r="A80" s="1201" t="s">
        <v>151</v>
      </c>
      <c r="B80" s="1457" t="s">
        <v>207</v>
      </c>
      <c r="C80" s="1169"/>
      <c r="D80" s="1132">
        <v>4</v>
      </c>
      <c r="E80" s="1458"/>
      <c r="F80" s="1459"/>
      <c r="G80" s="1511">
        <v>5</v>
      </c>
      <c r="H80" s="1167">
        <f t="shared" si="12"/>
        <v>150</v>
      </c>
      <c r="I80" s="1168">
        <v>8</v>
      </c>
      <c r="J80" s="1168" t="s">
        <v>277</v>
      </c>
      <c r="K80" s="1123" t="s">
        <v>278</v>
      </c>
      <c r="L80" s="1169"/>
      <c r="M80" s="1169">
        <f>H80-I80</f>
        <v>142</v>
      </c>
      <c r="N80" s="1111"/>
      <c r="O80" s="1345"/>
      <c r="P80" s="1345"/>
      <c r="Q80" s="1345"/>
      <c r="R80" s="1346"/>
      <c r="S80" s="1346"/>
      <c r="T80" s="1347">
        <v>8</v>
      </c>
      <c r="U80" s="1347">
        <v>0</v>
      </c>
      <c r="V80" s="1346"/>
      <c r="W80" s="1346"/>
      <c r="X80" s="1346"/>
      <c r="Y80" s="1346"/>
      <c r="Z80" s="1430"/>
      <c r="AA80" s="813">
        <v>2</v>
      </c>
      <c r="AC80" s="619"/>
      <c r="AD80" s="625"/>
      <c r="AE80" s="625"/>
      <c r="AF80" s="625"/>
      <c r="AG80" s="625"/>
      <c r="AH80" s="625" t="s">
        <v>330</v>
      </c>
      <c r="AI80" s="626"/>
      <c r="AJ80" s="626"/>
      <c r="AK80" s="626"/>
      <c r="AL80" s="626"/>
      <c r="AM80" s="626"/>
      <c r="AN80" s="626"/>
      <c r="AO80" s="626"/>
      <c r="AP80" s="626"/>
      <c r="AQ80" s="626"/>
      <c r="AR80" s="626"/>
      <c r="AS80" s="626"/>
      <c r="AT80" s="6"/>
      <c r="AU80" s="6"/>
      <c r="AV80" s="6"/>
      <c r="AW80" s="6"/>
      <c r="AX80" s="6"/>
    </row>
    <row r="81" spans="1:45" s="6" customFormat="1" ht="23.25" customHeight="1">
      <c r="A81" s="1100" t="s">
        <v>152</v>
      </c>
      <c r="B81" s="1089" t="s">
        <v>82</v>
      </c>
      <c r="C81" s="1315"/>
      <c r="D81" s="1115"/>
      <c r="E81" s="1116"/>
      <c r="F81" s="1117"/>
      <c r="G81" s="1093">
        <v>4</v>
      </c>
      <c r="H81" s="1249">
        <f t="shared" si="12"/>
        <v>120</v>
      </c>
      <c r="I81" s="1314"/>
      <c r="J81" s="1314"/>
      <c r="K81" s="1315"/>
      <c r="L81" s="1315"/>
      <c r="M81" s="1235"/>
      <c r="N81" s="1090"/>
      <c r="O81" s="1316"/>
      <c r="P81" s="1316"/>
      <c r="Q81" s="1316"/>
      <c r="R81" s="1317"/>
      <c r="S81" s="1317"/>
      <c r="T81" s="1317"/>
      <c r="U81" s="1317"/>
      <c r="V81" s="1316"/>
      <c r="W81" s="1316"/>
      <c r="X81" s="1316"/>
      <c r="Y81" s="1316"/>
      <c r="Z81" s="1317"/>
      <c r="AA81" s="812"/>
      <c r="AC81" s="619"/>
      <c r="AD81" s="625"/>
      <c r="AE81" s="625"/>
      <c r="AF81" s="625"/>
      <c r="AG81" s="625"/>
      <c r="AH81" s="625"/>
      <c r="AI81" s="626"/>
      <c r="AJ81" s="626"/>
      <c r="AK81" s="626"/>
      <c r="AL81" s="626"/>
      <c r="AM81" s="626"/>
      <c r="AN81" s="626"/>
      <c r="AO81" s="625"/>
      <c r="AP81" s="625"/>
      <c r="AQ81" s="625"/>
      <c r="AR81" s="625"/>
      <c r="AS81" s="626"/>
    </row>
    <row r="82" spans="1:45" s="6" customFormat="1" ht="21" customHeight="1" thickBot="1">
      <c r="A82" s="1250"/>
      <c r="B82" s="1094" t="s">
        <v>48</v>
      </c>
      <c r="C82" s="1405"/>
      <c r="D82" s="1129"/>
      <c r="E82" s="1460"/>
      <c r="F82" s="1130"/>
      <c r="G82" s="1128">
        <v>1</v>
      </c>
      <c r="H82" s="1291">
        <f t="shared" si="12"/>
        <v>30</v>
      </c>
      <c r="I82" s="1335"/>
      <c r="J82" s="1434"/>
      <c r="K82" s="1405"/>
      <c r="L82" s="1405"/>
      <c r="M82" s="1420"/>
      <c r="N82" s="1421"/>
      <c r="O82" s="1422"/>
      <c r="P82" s="1422"/>
      <c r="Q82" s="1422"/>
      <c r="R82" s="1410"/>
      <c r="S82" s="1410"/>
      <c r="T82" s="1410"/>
      <c r="U82" s="1410"/>
      <c r="V82" s="1422"/>
      <c r="W82" s="1422"/>
      <c r="X82" s="1422"/>
      <c r="Y82" s="1422"/>
      <c r="Z82" s="1410"/>
      <c r="AA82" s="812"/>
      <c r="AC82" s="619"/>
      <c r="AD82" s="625"/>
      <c r="AE82" s="625"/>
      <c r="AF82" s="625"/>
      <c r="AG82" s="625"/>
      <c r="AH82" s="625"/>
      <c r="AI82" s="626"/>
      <c r="AJ82" s="626"/>
      <c r="AK82" s="626"/>
      <c r="AL82" s="626"/>
      <c r="AM82" s="626"/>
      <c r="AN82" s="626"/>
      <c r="AO82" s="625"/>
      <c r="AP82" s="625"/>
      <c r="AQ82" s="625"/>
      <c r="AR82" s="625"/>
      <c r="AS82" s="626"/>
    </row>
    <row r="83" spans="1:45" s="6" customFormat="1" ht="24.75" customHeight="1" thickBot="1">
      <c r="A83" s="1100" t="s">
        <v>153</v>
      </c>
      <c r="B83" s="1079" t="s">
        <v>58</v>
      </c>
      <c r="C83" s="1123"/>
      <c r="D83" s="1123">
        <v>1</v>
      </c>
      <c r="E83" s="1112"/>
      <c r="F83" s="1113"/>
      <c r="G83" s="1114">
        <v>3</v>
      </c>
      <c r="H83" s="1167">
        <f t="shared" si="12"/>
        <v>90</v>
      </c>
      <c r="I83" s="1168">
        <v>8</v>
      </c>
      <c r="J83" s="1168" t="s">
        <v>277</v>
      </c>
      <c r="K83" s="1123" t="s">
        <v>278</v>
      </c>
      <c r="L83" s="1123"/>
      <c r="M83" s="1169">
        <f>H83-I83</f>
        <v>82</v>
      </c>
      <c r="N83" s="1347">
        <v>8</v>
      </c>
      <c r="O83" s="1347">
        <v>0</v>
      </c>
      <c r="P83" s="1345"/>
      <c r="Q83" s="1345"/>
      <c r="R83" s="1346"/>
      <c r="S83" s="1346"/>
      <c r="T83" s="1346"/>
      <c r="U83" s="1346"/>
      <c r="V83" s="1345"/>
      <c r="W83" s="1345"/>
      <c r="X83" s="1345"/>
      <c r="Y83" s="1461"/>
      <c r="Z83" s="1430"/>
      <c r="AA83" s="812">
        <v>1</v>
      </c>
      <c r="AC83" s="552"/>
      <c r="AD83" s="625"/>
      <c r="AE83" s="625"/>
      <c r="AF83" s="625"/>
      <c r="AG83" s="625"/>
      <c r="AH83" s="625" t="s">
        <v>329</v>
      </c>
      <c r="AI83" s="626"/>
      <c r="AJ83" s="626"/>
      <c r="AK83" s="626"/>
      <c r="AL83" s="626"/>
      <c r="AM83" s="626"/>
      <c r="AN83" s="626"/>
      <c r="AO83" s="625"/>
      <c r="AP83" s="625"/>
      <c r="AQ83" s="625"/>
      <c r="AR83" s="625"/>
      <c r="AS83" s="626"/>
    </row>
    <row r="84" spans="1:45" s="6" customFormat="1" ht="33.75" customHeight="1">
      <c r="A84" s="1100" t="s">
        <v>154</v>
      </c>
      <c r="B84" s="1089" t="s">
        <v>46</v>
      </c>
      <c r="C84" s="1115"/>
      <c r="D84" s="1315"/>
      <c r="E84" s="1116"/>
      <c r="F84" s="1117"/>
      <c r="G84" s="1093">
        <v>3</v>
      </c>
      <c r="H84" s="1249">
        <f t="shared" si="12"/>
        <v>90</v>
      </c>
      <c r="I84" s="1314"/>
      <c r="J84" s="1314"/>
      <c r="K84" s="1315"/>
      <c r="L84" s="1315"/>
      <c r="M84" s="1235"/>
      <c r="N84" s="1090"/>
      <c r="O84" s="1316"/>
      <c r="P84" s="1316"/>
      <c r="Q84" s="1350"/>
      <c r="R84" s="1316"/>
      <c r="S84" s="1316"/>
      <c r="T84" s="1316"/>
      <c r="U84" s="1316"/>
      <c r="V84" s="1316"/>
      <c r="W84" s="1316"/>
      <c r="X84" s="1316"/>
      <c r="Y84" s="1316"/>
      <c r="Z84" s="1316"/>
      <c r="AA84" s="812"/>
      <c r="AC84" s="619"/>
      <c r="AD84" s="625"/>
      <c r="AE84" s="625"/>
      <c r="AF84" s="625"/>
      <c r="AG84" s="628"/>
      <c r="AH84" s="628"/>
      <c r="AI84" s="625"/>
      <c r="AJ84" s="625"/>
      <c r="AK84" s="625"/>
      <c r="AL84" s="625"/>
      <c r="AM84" s="625"/>
      <c r="AN84" s="625"/>
      <c r="AO84" s="625"/>
      <c r="AP84" s="625"/>
      <c r="AQ84" s="625"/>
      <c r="AR84" s="625"/>
      <c r="AS84" s="625"/>
    </row>
    <row r="85" spans="1:45" s="6" customFormat="1" ht="23.25" customHeight="1" thickBot="1">
      <c r="A85" s="1250"/>
      <c r="B85" s="1094" t="s">
        <v>48</v>
      </c>
      <c r="C85" s="1336"/>
      <c r="D85" s="1118"/>
      <c r="E85" s="1119"/>
      <c r="F85" s="1130"/>
      <c r="G85" s="1128">
        <v>0.5</v>
      </c>
      <c r="H85" s="1291">
        <f>G85*30</f>
        <v>15</v>
      </c>
      <c r="I85" s="1335"/>
      <c r="J85" s="1335"/>
      <c r="K85" s="1336"/>
      <c r="L85" s="1336"/>
      <c r="M85" s="1305"/>
      <c r="N85" s="1421"/>
      <c r="O85" s="1422"/>
      <c r="P85" s="1422"/>
      <c r="Q85" s="1422"/>
      <c r="R85" s="1410"/>
      <c r="S85" s="1422"/>
      <c r="T85" s="1422"/>
      <c r="U85" s="1422"/>
      <c r="V85" s="1422"/>
      <c r="W85" s="1422"/>
      <c r="X85" s="1422"/>
      <c r="Y85" s="1422"/>
      <c r="Z85" s="1422"/>
      <c r="AA85" s="812"/>
      <c r="AC85" s="619"/>
      <c r="AD85" s="625"/>
      <c r="AE85" s="625"/>
      <c r="AF85" s="625"/>
      <c r="AG85" s="625"/>
      <c r="AH85" s="625"/>
      <c r="AI85" s="626"/>
      <c r="AJ85" s="625"/>
      <c r="AK85" s="625"/>
      <c r="AL85" s="625"/>
      <c r="AM85" s="625"/>
      <c r="AN85" s="625"/>
      <c r="AO85" s="625"/>
      <c r="AP85" s="625"/>
      <c r="AQ85" s="625"/>
      <c r="AR85" s="625"/>
      <c r="AS85" s="625"/>
    </row>
    <row r="86" spans="1:45" s="6" customFormat="1" ht="23.25" customHeight="1" thickBot="1">
      <c r="A86" s="1100" t="s">
        <v>155</v>
      </c>
      <c r="B86" s="1079" t="s">
        <v>58</v>
      </c>
      <c r="C86" s="1083"/>
      <c r="D86" s="1123">
        <v>3</v>
      </c>
      <c r="E86" s="1112"/>
      <c r="F86" s="1113"/>
      <c r="G86" s="1114">
        <v>2.5</v>
      </c>
      <c r="H86" s="1167">
        <f t="shared" si="12"/>
        <v>75</v>
      </c>
      <c r="I86" s="1168">
        <v>8</v>
      </c>
      <c r="J86" s="1168" t="s">
        <v>277</v>
      </c>
      <c r="K86" s="1123" t="s">
        <v>278</v>
      </c>
      <c r="L86" s="1123"/>
      <c r="M86" s="1169">
        <f>H86-I86</f>
        <v>67</v>
      </c>
      <c r="N86" s="1111"/>
      <c r="O86" s="1345"/>
      <c r="P86" s="1345"/>
      <c r="Q86" s="1462"/>
      <c r="R86" s="1347">
        <v>8</v>
      </c>
      <c r="S86" s="1347">
        <v>0</v>
      </c>
      <c r="T86" s="1345"/>
      <c r="U86" s="1345"/>
      <c r="V86" s="1345"/>
      <c r="W86" s="1345"/>
      <c r="X86" s="1345"/>
      <c r="Y86" s="1461"/>
      <c r="Z86" s="1463"/>
      <c r="AA86" s="812">
        <v>2</v>
      </c>
      <c r="AC86" s="619"/>
      <c r="AD86" s="625"/>
      <c r="AE86" s="625"/>
      <c r="AF86" s="625"/>
      <c r="AG86" s="628"/>
      <c r="AH86" s="628">
        <v>2</v>
      </c>
      <c r="AI86" s="631"/>
      <c r="AJ86" s="631"/>
      <c r="AK86" s="631"/>
      <c r="AL86" s="631"/>
      <c r="AM86" s="625"/>
      <c r="AN86" s="625"/>
      <c r="AO86" s="625"/>
      <c r="AP86" s="625"/>
      <c r="AQ86" s="625"/>
      <c r="AR86" s="625"/>
      <c r="AS86" s="625"/>
    </row>
    <row r="87" spans="1:45" s="6" customFormat="1" ht="30" customHeight="1">
      <c r="A87" s="1100" t="s">
        <v>156</v>
      </c>
      <c r="B87" s="1464" t="s">
        <v>83</v>
      </c>
      <c r="C87" s="1115"/>
      <c r="D87" s="1315"/>
      <c r="E87" s="1116"/>
      <c r="F87" s="1117"/>
      <c r="G87" s="1594">
        <v>4</v>
      </c>
      <c r="H87" s="1249">
        <f t="shared" si="12"/>
        <v>120</v>
      </c>
      <c r="I87" s="1314"/>
      <c r="J87" s="1314"/>
      <c r="K87" s="1315"/>
      <c r="L87" s="1315"/>
      <c r="M87" s="1235"/>
      <c r="N87" s="1090"/>
      <c r="O87" s="1316"/>
      <c r="P87" s="1316"/>
      <c r="Q87" s="1316"/>
      <c r="R87" s="1317"/>
      <c r="S87" s="1316"/>
      <c r="T87" s="1316"/>
      <c r="U87" s="1316"/>
      <c r="V87" s="1316"/>
      <c r="W87" s="1316"/>
      <c r="X87" s="1316"/>
      <c r="Y87" s="1316"/>
      <c r="Z87" s="1316"/>
      <c r="AA87" s="812"/>
      <c r="AC87" s="619"/>
      <c r="AD87" s="625"/>
      <c r="AE87" s="625"/>
      <c r="AF87" s="625"/>
      <c r="AG87" s="625"/>
      <c r="AH87" s="625"/>
      <c r="AI87" s="626"/>
      <c r="AJ87" s="625"/>
      <c r="AK87" s="625"/>
      <c r="AL87" s="625"/>
      <c r="AM87" s="625"/>
      <c r="AN87" s="625"/>
      <c r="AO87" s="625"/>
      <c r="AP87" s="625"/>
      <c r="AQ87" s="625"/>
      <c r="AR87" s="625"/>
      <c r="AS87" s="625"/>
    </row>
    <row r="88" spans="1:45" s="6" customFormat="1" ht="24.75" customHeight="1" thickBot="1">
      <c r="A88" s="1250"/>
      <c r="B88" s="1094" t="s">
        <v>48</v>
      </c>
      <c r="C88" s="1129"/>
      <c r="D88" s="1405"/>
      <c r="E88" s="1460"/>
      <c r="F88" s="1130"/>
      <c r="G88" s="1595">
        <v>1</v>
      </c>
      <c r="H88" s="1291">
        <f t="shared" si="12"/>
        <v>30</v>
      </c>
      <c r="I88" s="1335"/>
      <c r="J88" s="1434"/>
      <c r="K88" s="1405"/>
      <c r="L88" s="1405"/>
      <c r="M88" s="1420"/>
      <c r="N88" s="1421"/>
      <c r="O88" s="1422"/>
      <c r="P88" s="1422"/>
      <c r="Q88" s="1422"/>
      <c r="R88" s="1410"/>
      <c r="S88" s="1422"/>
      <c r="T88" s="1422"/>
      <c r="U88" s="1422"/>
      <c r="V88" s="1422"/>
      <c r="W88" s="1422"/>
      <c r="X88" s="1422"/>
      <c r="Y88" s="1422"/>
      <c r="Z88" s="1422"/>
      <c r="AA88" s="812"/>
      <c r="AC88" s="619"/>
      <c r="AD88" s="625"/>
      <c r="AE88" s="625"/>
      <c r="AF88" s="625"/>
      <c r="AG88" s="625"/>
      <c r="AH88" s="625"/>
      <c r="AI88" s="626"/>
      <c r="AJ88" s="625"/>
      <c r="AK88" s="625"/>
      <c r="AL88" s="625"/>
      <c r="AM88" s="625"/>
      <c r="AN88" s="625"/>
      <c r="AO88" s="625"/>
      <c r="AP88" s="625"/>
      <c r="AQ88" s="625"/>
      <c r="AR88" s="625"/>
      <c r="AS88" s="625"/>
    </row>
    <row r="89" spans="1:45" s="6" customFormat="1" ht="23.25" customHeight="1" thickBot="1">
      <c r="A89" s="1100" t="s">
        <v>157</v>
      </c>
      <c r="B89" s="1079" t="s">
        <v>58</v>
      </c>
      <c r="C89" s="1083"/>
      <c r="D89" s="1123">
        <v>5</v>
      </c>
      <c r="E89" s="1082"/>
      <c r="F89" s="1083"/>
      <c r="G89" s="1114">
        <v>3</v>
      </c>
      <c r="H89" s="1167">
        <f t="shared" si="12"/>
        <v>90</v>
      </c>
      <c r="I89" s="1168">
        <v>8</v>
      </c>
      <c r="J89" s="1168" t="s">
        <v>277</v>
      </c>
      <c r="K89" s="1123" t="s">
        <v>278</v>
      </c>
      <c r="L89" s="1123"/>
      <c r="M89" s="1169">
        <f>H89-I89</f>
        <v>82</v>
      </c>
      <c r="N89" s="1111"/>
      <c r="O89" s="1345"/>
      <c r="P89" s="1345"/>
      <c r="Q89" s="1345"/>
      <c r="R89" s="1346"/>
      <c r="S89" s="1345"/>
      <c r="T89" s="1345"/>
      <c r="U89" s="1345"/>
      <c r="V89" s="1347">
        <v>8</v>
      </c>
      <c r="W89" s="1347">
        <v>0</v>
      </c>
      <c r="X89" s="1345"/>
      <c r="Y89" s="1461"/>
      <c r="Z89" s="1463"/>
      <c r="AA89" s="812">
        <v>3</v>
      </c>
      <c r="AC89" s="619"/>
      <c r="AD89" s="625"/>
      <c r="AE89" s="625"/>
      <c r="AF89" s="625"/>
      <c r="AG89" s="625"/>
      <c r="AH89" s="625" t="s">
        <v>312</v>
      </c>
      <c r="AI89" s="626"/>
      <c r="AJ89" s="625"/>
      <c r="AK89" s="625"/>
      <c r="AL89" s="625"/>
      <c r="AM89" s="625"/>
      <c r="AN89" s="625"/>
      <c r="AO89" s="631"/>
      <c r="AP89" s="631"/>
      <c r="AQ89" s="625"/>
      <c r="AR89" s="625"/>
      <c r="AS89" s="625"/>
    </row>
    <row r="90" spans="1:45" s="6" customFormat="1" ht="33.75" customHeight="1" thickBot="1">
      <c r="A90" s="1175" t="s">
        <v>158</v>
      </c>
      <c r="B90" s="1079" t="s">
        <v>265</v>
      </c>
      <c r="C90" s="1083"/>
      <c r="D90" s="1123"/>
      <c r="E90" s="1082"/>
      <c r="F90" s="1083"/>
      <c r="G90" s="1114">
        <v>4</v>
      </c>
      <c r="H90" s="1167">
        <f t="shared" si="12"/>
        <v>120</v>
      </c>
      <c r="I90" s="1168"/>
      <c r="J90" s="1168"/>
      <c r="K90" s="1123"/>
      <c r="L90" s="1123"/>
      <c r="M90" s="1169"/>
      <c r="N90" s="1111"/>
      <c r="O90" s="1345"/>
      <c r="P90" s="1345"/>
      <c r="Q90" s="1345"/>
      <c r="R90" s="1346"/>
      <c r="S90" s="1345"/>
      <c r="T90" s="1345"/>
      <c r="U90" s="1345"/>
      <c r="V90" s="1347"/>
      <c r="W90" s="1347"/>
      <c r="X90" s="1345"/>
      <c r="Y90" s="1461"/>
      <c r="Z90" s="1463"/>
      <c r="AA90" s="812"/>
      <c r="AC90" s="619"/>
      <c r="AD90" s="625"/>
      <c r="AE90" s="625"/>
      <c r="AF90" s="625"/>
      <c r="AG90" s="625"/>
      <c r="AH90" s="625"/>
      <c r="AI90" s="626"/>
      <c r="AJ90" s="625"/>
      <c r="AK90" s="625"/>
      <c r="AL90" s="625"/>
      <c r="AM90" s="625"/>
      <c r="AN90" s="625"/>
      <c r="AO90" s="631"/>
      <c r="AP90" s="631"/>
      <c r="AQ90" s="625"/>
      <c r="AR90" s="625"/>
      <c r="AS90" s="625"/>
    </row>
    <row r="91" spans="1:45" s="6" customFormat="1" ht="23.25" customHeight="1" thickBot="1">
      <c r="A91" s="1465"/>
      <c r="B91" s="1094" t="s">
        <v>48</v>
      </c>
      <c r="C91" s="1083"/>
      <c r="D91" s="1123"/>
      <c r="E91" s="1082"/>
      <c r="F91" s="1083"/>
      <c r="G91" s="1114">
        <v>1</v>
      </c>
      <c r="H91" s="1167">
        <f t="shared" si="12"/>
        <v>30</v>
      </c>
      <c r="I91" s="1168"/>
      <c r="J91" s="1168"/>
      <c r="K91" s="1123"/>
      <c r="L91" s="1123"/>
      <c r="M91" s="1169"/>
      <c r="N91" s="1111"/>
      <c r="O91" s="1345"/>
      <c r="P91" s="1345"/>
      <c r="Q91" s="1345"/>
      <c r="R91" s="1346"/>
      <c r="S91" s="1345"/>
      <c r="T91" s="1345"/>
      <c r="U91" s="1345"/>
      <c r="V91" s="1347"/>
      <c r="W91" s="1347"/>
      <c r="X91" s="1345"/>
      <c r="Y91" s="1461"/>
      <c r="Z91" s="1463"/>
      <c r="AA91" s="812"/>
      <c r="AC91" s="619"/>
      <c r="AD91" s="625"/>
      <c r="AE91" s="625"/>
      <c r="AF91" s="625"/>
      <c r="AG91" s="625"/>
      <c r="AH91" s="625"/>
      <c r="AI91" s="626"/>
      <c r="AJ91" s="625"/>
      <c r="AK91" s="625"/>
      <c r="AL91" s="625"/>
      <c r="AM91" s="625"/>
      <c r="AN91" s="625"/>
      <c r="AO91" s="631"/>
      <c r="AP91" s="631"/>
      <c r="AQ91" s="625"/>
      <c r="AR91" s="625"/>
      <c r="AS91" s="625"/>
    </row>
    <row r="92" spans="1:45" s="918" customFormat="1" ht="32.25" customHeight="1" thickBot="1">
      <c r="A92" s="1175" t="s">
        <v>159</v>
      </c>
      <c r="B92" s="1079" t="s">
        <v>58</v>
      </c>
      <c r="C92" s="1083"/>
      <c r="D92" s="1123">
        <v>4</v>
      </c>
      <c r="E92" s="1112"/>
      <c r="F92" s="1113"/>
      <c r="G92" s="1114">
        <v>3</v>
      </c>
      <c r="H92" s="1167">
        <f t="shared" si="12"/>
        <v>90</v>
      </c>
      <c r="I92" s="1168">
        <v>6</v>
      </c>
      <c r="J92" s="1168" t="s">
        <v>279</v>
      </c>
      <c r="K92" s="1123"/>
      <c r="L92" s="1123" t="s">
        <v>280</v>
      </c>
      <c r="M92" s="1169">
        <f>H92-I92</f>
        <v>84</v>
      </c>
      <c r="N92" s="1111"/>
      <c r="O92" s="1345"/>
      <c r="P92" s="1345"/>
      <c r="Q92" s="1345"/>
      <c r="R92" s="1346"/>
      <c r="S92" s="1345"/>
      <c r="T92" s="1345">
        <v>4</v>
      </c>
      <c r="U92" s="1345">
        <v>2</v>
      </c>
      <c r="V92" s="1347"/>
      <c r="W92" s="1347"/>
      <c r="X92" s="1345"/>
      <c r="Y92" s="1461"/>
      <c r="Z92" s="1463"/>
      <c r="AA92" s="917">
        <v>2</v>
      </c>
      <c r="AC92" s="919"/>
      <c r="AD92" s="920"/>
      <c r="AE92" s="920"/>
      <c r="AF92" s="920"/>
      <c r="AG92" s="920"/>
      <c r="AH92" s="920" t="s">
        <v>330</v>
      </c>
      <c r="AI92" s="921"/>
      <c r="AJ92" s="920"/>
      <c r="AK92" s="921"/>
      <c r="AL92" s="921"/>
      <c r="AM92" s="926"/>
      <c r="AN92" s="926"/>
      <c r="AO92" s="920"/>
      <c r="AP92" s="920"/>
      <c r="AQ92" s="921"/>
      <c r="AR92" s="921"/>
      <c r="AS92" s="921"/>
    </row>
    <row r="93" spans="1:45" s="6" customFormat="1" ht="39.75" customHeight="1">
      <c r="A93" s="1100" t="s">
        <v>161</v>
      </c>
      <c r="B93" s="1089" t="s">
        <v>160</v>
      </c>
      <c r="C93" s="1115"/>
      <c r="D93" s="1315"/>
      <c r="E93" s="1117"/>
      <c r="F93" s="1117"/>
      <c r="G93" s="1559">
        <v>5</v>
      </c>
      <c r="H93" s="1249">
        <f>G93*30</f>
        <v>150</v>
      </c>
      <c r="I93" s="1314"/>
      <c r="J93" s="1314"/>
      <c r="K93" s="1315"/>
      <c r="L93" s="1315"/>
      <c r="M93" s="1235"/>
      <c r="N93" s="1090"/>
      <c r="O93" s="1316"/>
      <c r="P93" s="1316"/>
      <c r="Q93" s="1316"/>
      <c r="R93" s="1317"/>
      <c r="S93" s="1317"/>
      <c r="T93" s="1240"/>
      <c r="U93" s="1240"/>
      <c r="V93" s="1316"/>
      <c r="W93" s="1316"/>
      <c r="X93" s="1317"/>
      <c r="Y93" s="1317"/>
      <c r="Z93" s="1317"/>
      <c r="AA93" s="812"/>
      <c r="AC93" s="619"/>
      <c r="AD93" s="625"/>
      <c r="AE93" s="625"/>
      <c r="AF93" s="625"/>
      <c r="AG93" s="625"/>
      <c r="AH93" s="625"/>
      <c r="AI93" s="626"/>
      <c r="AJ93" s="625"/>
      <c r="AK93" s="626"/>
      <c r="AL93" s="626"/>
      <c r="AM93" s="552"/>
      <c r="AN93" s="552"/>
      <c r="AO93" s="625"/>
      <c r="AP93" s="625"/>
      <c r="AQ93" s="626"/>
      <c r="AR93" s="626"/>
      <c r="AS93" s="626"/>
    </row>
    <row r="94" spans="1:45" s="6" customFormat="1" ht="24.75" customHeight="1" thickBot="1">
      <c r="A94" s="1466"/>
      <c r="B94" s="1094" t="s">
        <v>48</v>
      </c>
      <c r="C94" s="1129"/>
      <c r="D94" s="1405"/>
      <c r="E94" s="1130"/>
      <c r="F94" s="1130"/>
      <c r="G94" s="1596">
        <v>1.5</v>
      </c>
      <c r="H94" s="1466">
        <f>G94*30</f>
        <v>45</v>
      </c>
      <c r="I94" s="1434"/>
      <c r="J94" s="1434"/>
      <c r="K94" s="1405"/>
      <c r="L94" s="1405"/>
      <c r="M94" s="1420"/>
      <c r="N94" s="1421"/>
      <c r="O94" s="1422"/>
      <c r="P94" s="1422"/>
      <c r="Q94" s="1422"/>
      <c r="R94" s="1410"/>
      <c r="S94" s="1422"/>
      <c r="T94" s="1422"/>
      <c r="U94" s="1422"/>
      <c r="V94" s="1422"/>
      <c r="W94" s="1422"/>
      <c r="X94" s="1422"/>
      <c r="Y94" s="1422"/>
      <c r="Z94" s="1422"/>
      <c r="AA94" s="812"/>
      <c r="AC94" s="619"/>
      <c r="AD94" s="625" t="s">
        <v>295</v>
      </c>
      <c r="AE94" s="625"/>
      <c r="AF94" s="625"/>
      <c r="AG94" s="625"/>
      <c r="AH94" s="625"/>
      <c r="AI94" s="626"/>
      <c r="AJ94" s="625"/>
      <c r="AK94" s="625"/>
      <c r="AL94" s="625"/>
      <c r="AM94" s="625"/>
      <c r="AN94" s="625"/>
      <c r="AO94" s="625"/>
      <c r="AP94" s="625"/>
      <c r="AQ94" s="625"/>
      <c r="AR94" s="625"/>
      <c r="AS94" s="625"/>
    </row>
    <row r="95" spans="1:45" s="6" customFormat="1" ht="30" customHeight="1" thickBot="1">
      <c r="A95" s="1467" t="s">
        <v>162</v>
      </c>
      <c r="B95" s="1099" t="s">
        <v>58</v>
      </c>
      <c r="C95" s="1378">
        <v>5</v>
      </c>
      <c r="D95" s="1383"/>
      <c r="E95" s="1383"/>
      <c r="F95" s="1383"/>
      <c r="G95" s="1544">
        <v>3.5</v>
      </c>
      <c r="H95" s="1250">
        <f>G95*30</f>
        <v>105</v>
      </c>
      <c r="I95" s="1377">
        <v>8</v>
      </c>
      <c r="J95" s="1377" t="s">
        <v>277</v>
      </c>
      <c r="K95" s="1378" t="s">
        <v>278</v>
      </c>
      <c r="L95" s="1378"/>
      <c r="M95" s="1164">
        <f>H95-I95</f>
        <v>97</v>
      </c>
      <c r="N95" s="1100"/>
      <c r="O95" s="1379"/>
      <c r="P95" s="1379"/>
      <c r="Q95" s="1379"/>
      <c r="R95" s="1380"/>
      <c r="S95" s="1380"/>
      <c r="T95" s="1380"/>
      <c r="U95" s="1380"/>
      <c r="V95" s="1468">
        <v>8</v>
      </c>
      <c r="W95" s="1468">
        <v>0</v>
      </c>
      <c r="X95" s="1380"/>
      <c r="Y95" s="1380"/>
      <c r="Z95" s="1380"/>
      <c r="AA95" s="812">
        <v>3</v>
      </c>
      <c r="AC95" s="619"/>
      <c r="AD95" s="625"/>
      <c r="AE95" s="625"/>
      <c r="AF95" s="625"/>
      <c r="AG95" s="625"/>
      <c r="AH95" s="625" t="s">
        <v>312</v>
      </c>
      <c r="AI95" s="626"/>
      <c r="AJ95" s="626"/>
      <c r="AK95" s="626"/>
      <c r="AL95" s="626"/>
      <c r="AM95" s="626"/>
      <c r="AN95" s="626"/>
      <c r="AO95" s="631"/>
      <c r="AP95" s="631"/>
      <c r="AQ95" s="626"/>
      <c r="AR95" s="626"/>
      <c r="AS95" s="626"/>
    </row>
    <row r="96" spans="1:50" s="18" customFormat="1" ht="36" customHeight="1" hidden="1" thickBot="1">
      <c r="A96" s="1467"/>
      <c r="B96" s="1122"/>
      <c r="C96" s="1378"/>
      <c r="D96" s="1378"/>
      <c r="E96" s="1469"/>
      <c r="F96" s="1469"/>
      <c r="G96" s="1544"/>
      <c r="H96" s="1250"/>
      <c r="I96" s="1377"/>
      <c r="J96" s="1377"/>
      <c r="K96" s="1377"/>
      <c r="L96" s="1468"/>
      <c r="M96" s="1237"/>
      <c r="N96" s="1100"/>
      <c r="O96" s="1379"/>
      <c r="P96" s="1379"/>
      <c r="Q96" s="1379"/>
      <c r="R96" s="1380"/>
      <c r="S96" s="1380"/>
      <c r="T96" s="1380"/>
      <c r="U96" s="1380"/>
      <c r="V96" s="1380"/>
      <c r="W96" s="1380"/>
      <c r="X96" s="1468"/>
      <c r="Y96" s="1468"/>
      <c r="Z96" s="1380"/>
      <c r="AA96" s="814"/>
      <c r="AB96" s="6"/>
      <c r="AC96" s="619"/>
      <c r="AD96" s="625"/>
      <c r="AE96" s="625"/>
      <c r="AF96" s="625"/>
      <c r="AG96" s="625"/>
      <c r="AH96" s="625"/>
      <c r="AI96" s="626"/>
      <c r="AJ96" s="626"/>
      <c r="AK96" s="626"/>
      <c r="AL96" s="626"/>
      <c r="AM96" s="626"/>
      <c r="AN96" s="626"/>
      <c r="AO96" s="626"/>
      <c r="AP96" s="626"/>
      <c r="AQ96" s="631"/>
      <c r="AR96" s="631"/>
      <c r="AS96" s="626"/>
      <c r="AT96" s="6"/>
      <c r="AU96" s="6"/>
      <c r="AV96" s="6"/>
      <c r="AW96" s="6"/>
      <c r="AX96" s="6"/>
    </row>
    <row r="97" spans="1:50" s="12" customFormat="1" ht="36" customHeight="1">
      <c r="A97" s="1201" t="s">
        <v>164</v>
      </c>
      <c r="B97" s="1122" t="s">
        <v>50</v>
      </c>
      <c r="C97" s="1383"/>
      <c r="D97" s="1383" t="s">
        <v>80</v>
      </c>
      <c r="E97" s="1383"/>
      <c r="F97" s="1383"/>
      <c r="G97" s="1588">
        <v>5.5</v>
      </c>
      <c r="H97" s="1250">
        <f aca="true" t="shared" si="16" ref="H97:H109">G97*30</f>
        <v>165</v>
      </c>
      <c r="I97" s="1237"/>
      <c r="J97" s="1237"/>
      <c r="K97" s="1237"/>
      <c r="L97" s="1237"/>
      <c r="M97" s="1237"/>
      <c r="N97" s="1100"/>
      <c r="O97" s="1379"/>
      <c r="P97" s="1379"/>
      <c r="Q97" s="1379"/>
      <c r="R97" s="1380"/>
      <c r="S97" s="1380"/>
      <c r="T97" s="1380"/>
      <c r="U97" s="1380"/>
      <c r="V97" s="1379"/>
      <c r="W97" s="1379"/>
      <c r="X97" s="1380"/>
      <c r="Y97" s="1380"/>
      <c r="Z97" s="1380"/>
      <c r="AA97" s="813"/>
      <c r="AC97" s="619"/>
      <c r="AD97" s="625"/>
      <c r="AE97" s="625"/>
      <c r="AF97" s="625"/>
      <c r="AG97" s="625"/>
      <c r="AH97" s="625"/>
      <c r="AI97" s="626"/>
      <c r="AJ97" s="626"/>
      <c r="AK97" s="626"/>
      <c r="AL97" s="626"/>
      <c r="AM97" s="626"/>
      <c r="AN97" s="626"/>
      <c r="AO97" s="625"/>
      <c r="AP97" s="625"/>
      <c r="AQ97" s="626"/>
      <c r="AR97" s="626"/>
      <c r="AS97" s="626"/>
      <c r="AT97" s="6"/>
      <c r="AU97" s="6"/>
      <c r="AV97" s="6"/>
      <c r="AW97" s="6"/>
      <c r="AX97" s="6"/>
    </row>
    <row r="98" spans="1:50" s="12" customFormat="1" ht="21.75" customHeight="1" thickBot="1">
      <c r="A98" s="1466"/>
      <c r="B98" s="1094" t="s">
        <v>48</v>
      </c>
      <c r="C98" s="1470"/>
      <c r="D98" s="1470"/>
      <c r="E98" s="1470"/>
      <c r="F98" s="1471"/>
      <c r="G98" s="1128">
        <v>2</v>
      </c>
      <c r="H98" s="1291">
        <f t="shared" si="16"/>
        <v>60</v>
      </c>
      <c r="I98" s="1472"/>
      <c r="J98" s="1471"/>
      <c r="K98" s="1471"/>
      <c r="L98" s="1471"/>
      <c r="M98" s="1470"/>
      <c r="N98" s="1421"/>
      <c r="O98" s="1422"/>
      <c r="P98" s="1422"/>
      <c r="Q98" s="1422"/>
      <c r="R98" s="1410"/>
      <c r="S98" s="1410"/>
      <c r="T98" s="1410"/>
      <c r="U98" s="1410"/>
      <c r="V98" s="1422"/>
      <c r="W98" s="1422"/>
      <c r="X98" s="1410"/>
      <c r="Y98" s="1410"/>
      <c r="Z98" s="1410"/>
      <c r="AA98" s="813"/>
      <c r="AC98" s="619"/>
      <c r="AD98" s="625"/>
      <c r="AE98" s="625"/>
      <c r="AF98" s="625"/>
      <c r="AG98" s="625"/>
      <c r="AH98" s="625"/>
      <c r="AI98" s="626"/>
      <c r="AJ98" s="626"/>
      <c r="AK98" s="626"/>
      <c r="AL98" s="626"/>
      <c r="AM98" s="626"/>
      <c r="AN98" s="626"/>
      <c r="AO98" s="625"/>
      <c r="AP98" s="625"/>
      <c r="AQ98" s="626"/>
      <c r="AR98" s="626"/>
      <c r="AS98" s="626"/>
      <c r="AT98" s="6"/>
      <c r="AU98" s="6"/>
      <c r="AV98" s="6"/>
      <c r="AW98" s="6"/>
      <c r="AX98" s="6"/>
    </row>
    <row r="99" spans="1:50" s="12" customFormat="1" ht="25.5" customHeight="1" thickBot="1">
      <c r="A99" s="1175" t="s">
        <v>165</v>
      </c>
      <c r="B99" s="1079" t="s">
        <v>58</v>
      </c>
      <c r="C99" s="1123">
        <v>5</v>
      </c>
      <c r="D99" s="1083" t="s">
        <v>80</v>
      </c>
      <c r="E99" s="1082"/>
      <c r="F99" s="1083"/>
      <c r="G99" s="1114">
        <v>3.5</v>
      </c>
      <c r="H99" s="1167">
        <f t="shared" si="16"/>
        <v>105</v>
      </c>
      <c r="I99" s="1168">
        <v>8</v>
      </c>
      <c r="J99" s="1168" t="s">
        <v>277</v>
      </c>
      <c r="K99" s="1123" t="s">
        <v>278</v>
      </c>
      <c r="L99" s="1123"/>
      <c r="M99" s="1169">
        <f>H99-I99</f>
        <v>97</v>
      </c>
      <c r="N99" s="1111"/>
      <c r="O99" s="1345"/>
      <c r="P99" s="1345"/>
      <c r="Q99" s="1345"/>
      <c r="R99" s="1346"/>
      <c r="S99" s="1346"/>
      <c r="T99" s="1346"/>
      <c r="U99" s="1346"/>
      <c r="V99" s="1347">
        <v>8</v>
      </c>
      <c r="W99" s="1347">
        <v>0</v>
      </c>
      <c r="X99" s="1346"/>
      <c r="Y99" s="1429"/>
      <c r="Z99" s="1430"/>
      <c r="AA99" s="813">
        <v>3</v>
      </c>
      <c r="AC99" s="619"/>
      <c r="AD99" s="625"/>
      <c r="AE99" s="625"/>
      <c r="AF99" s="625"/>
      <c r="AG99" s="625"/>
      <c r="AH99" s="625" t="s">
        <v>312</v>
      </c>
      <c r="AI99" s="626"/>
      <c r="AJ99" s="626"/>
      <c r="AK99" s="626"/>
      <c r="AL99" s="626"/>
      <c r="AM99" s="626"/>
      <c r="AN99" s="626"/>
      <c r="AO99" s="631"/>
      <c r="AP99" s="631"/>
      <c r="AQ99" s="626"/>
      <c r="AR99" s="626"/>
      <c r="AS99" s="626"/>
      <c r="AT99" s="6"/>
      <c r="AU99" s="6"/>
      <c r="AV99" s="6"/>
      <c r="AW99" s="6"/>
      <c r="AX99" s="6"/>
    </row>
    <row r="100" spans="1:50" s="12" customFormat="1" ht="39" customHeight="1" thickBot="1">
      <c r="A100" s="1201" t="s">
        <v>166</v>
      </c>
      <c r="B100" s="1110" t="s">
        <v>208</v>
      </c>
      <c r="C100" s="1123"/>
      <c r="D100" s="1083"/>
      <c r="E100" s="1082"/>
      <c r="F100" s="1083"/>
      <c r="G100" s="1114">
        <v>7.5</v>
      </c>
      <c r="H100" s="1167">
        <f t="shared" si="16"/>
        <v>225</v>
      </c>
      <c r="I100" s="1168"/>
      <c r="J100" s="1168"/>
      <c r="K100" s="1123"/>
      <c r="L100" s="1123"/>
      <c r="M100" s="1169"/>
      <c r="N100" s="1111"/>
      <c r="O100" s="1345"/>
      <c r="P100" s="1345"/>
      <c r="Q100" s="1345"/>
      <c r="R100" s="1346"/>
      <c r="S100" s="1346"/>
      <c r="T100" s="1346"/>
      <c r="U100" s="1346"/>
      <c r="V100" s="1347"/>
      <c r="W100" s="1347"/>
      <c r="X100" s="1346"/>
      <c r="Y100" s="1429"/>
      <c r="Z100" s="1430"/>
      <c r="AA100" s="813"/>
      <c r="AC100" s="619"/>
      <c r="AD100" s="625"/>
      <c r="AE100" s="625"/>
      <c r="AF100" s="625"/>
      <c r="AG100" s="625"/>
      <c r="AH100" s="625"/>
      <c r="AI100" s="626"/>
      <c r="AJ100" s="626"/>
      <c r="AK100" s="626"/>
      <c r="AL100" s="626"/>
      <c r="AM100" s="626"/>
      <c r="AN100" s="626"/>
      <c r="AO100" s="631"/>
      <c r="AP100" s="631"/>
      <c r="AQ100" s="626"/>
      <c r="AR100" s="626"/>
      <c r="AS100" s="626"/>
      <c r="AT100" s="6"/>
      <c r="AU100" s="6"/>
      <c r="AV100" s="6"/>
      <c r="AW100" s="6"/>
      <c r="AX100" s="6"/>
    </row>
    <row r="101" spans="1:50" s="12" customFormat="1" ht="25.5" customHeight="1" thickBot="1">
      <c r="A101" s="1192"/>
      <c r="B101" s="1094" t="s">
        <v>48</v>
      </c>
      <c r="C101" s="1123"/>
      <c r="D101" s="1083"/>
      <c r="E101" s="1082"/>
      <c r="F101" s="1083"/>
      <c r="G101" s="1114">
        <v>1.5</v>
      </c>
      <c r="H101" s="1167">
        <f t="shared" si="16"/>
        <v>45</v>
      </c>
      <c r="I101" s="1168"/>
      <c r="J101" s="1168"/>
      <c r="K101" s="1123"/>
      <c r="L101" s="1123"/>
      <c r="M101" s="1169"/>
      <c r="N101" s="1111"/>
      <c r="O101" s="1345"/>
      <c r="P101" s="1345"/>
      <c r="Q101" s="1345"/>
      <c r="R101" s="1346"/>
      <c r="S101" s="1346"/>
      <c r="T101" s="1346"/>
      <c r="U101" s="1346"/>
      <c r="V101" s="1347"/>
      <c r="W101" s="1347"/>
      <c r="X101" s="1346"/>
      <c r="Y101" s="1429"/>
      <c r="Z101" s="1430"/>
      <c r="AA101" s="813"/>
      <c r="AC101" s="619"/>
      <c r="AD101" s="625"/>
      <c r="AE101" s="625"/>
      <c r="AF101" s="625"/>
      <c r="AG101" s="625"/>
      <c r="AH101" s="625"/>
      <c r="AI101" s="626"/>
      <c r="AJ101" s="626"/>
      <c r="AK101" s="626"/>
      <c r="AL101" s="626"/>
      <c r="AM101" s="626"/>
      <c r="AN101" s="626"/>
      <c r="AO101" s="631"/>
      <c r="AP101" s="631"/>
      <c r="AQ101" s="626"/>
      <c r="AR101" s="626"/>
      <c r="AS101" s="626"/>
      <c r="AT101" s="6"/>
      <c r="AU101" s="6"/>
      <c r="AV101" s="6"/>
      <c r="AW101" s="6"/>
      <c r="AX101" s="6"/>
    </row>
    <row r="102" spans="1:45" s="918" customFormat="1" ht="39" customHeight="1" thickBot="1">
      <c r="A102" s="1201" t="s">
        <v>315</v>
      </c>
      <c r="B102" s="1079" t="s">
        <v>58</v>
      </c>
      <c r="C102" s="1123">
        <v>2</v>
      </c>
      <c r="D102" s="1083"/>
      <c r="E102" s="1112"/>
      <c r="F102" s="1113"/>
      <c r="G102" s="1114">
        <v>6</v>
      </c>
      <c r="H102" s="1167">
        <f t="shared" si="16"/>
        <v>180</v>
      </c>
      <c r="I102" s="1168">
        <v>8</v>
      </c>
      <c r="J102" s="1168" t="s">
        <v>279</v>
      </c>
      <c r="K102" s="1123" t="s">
        <v>279</v>
      </c>
      <c r="L102" s="1123"/>
      <c r="M102" s="1169">
        <f>H102-I102</f>
        <v>172</v>
      </c>
      <c r="N102" s="1111"/>
      <c r="O102" s="1345"/>
      <c r="P102" s="1345">
        <v>8</v>
      </c>
      <c r="Q102" s="1345">
        <v>0</v>
      </c>
      <c r="R102" s="1346"/>
      <c r="S102" s="1346"/>
      <c r="T102" s="1346"/>
      <c r="U102" s="1346"/>
      <c r="V102" s="1347"/>
      <c r="W102" s="1347"/>
      <c r="X102" s="1346"/>
      <c r="Y102" s="1429"/>
      <c r="Z102" s="1430"/>
      <c r="AA102" s="917">
        <v>1</v>
      </c>
      <c r="AC102" s="919"/>
      <c r="AD102" s="921"/>
      <c r="AE102" s="921"/>
      <c r="AF102" s="920"/>
      <c r="AG102" s="920"/>
      <c r="AH102" s="920" t="s">
        <v>329</v>
      </c>
      <c r="AI102" s="921"/>
      <c r="AJ102" s="921"/>
      <c r="AK102" s="921"/>
      <c r="AL102" s="921"/>
      <c r="AM102" s="921"/>
      <c r="AN102" s="921"/>
      <c r="AO102" s="921"/>
      <c r="AP102" s="921"/>
      <c r="AQ102" s="921"/>
      <c r="AR102" s="921"/>
      <c r="AS102" s="921"/>
    </row>
    <row r="103" spans="1:45" s="6" customFormat="1" ht="36" customHeight="1">
      <c r="A103" s="1100" t="s">
        <v>167</v>
      </c>
      <c r="B103" s="1089" t="s">
        <v>316</v>
      </c>
      <c r="C103" s="1315"/>
      <c r="D103" s="1115"/>
      <c r="E103" s="1116"/>
      <c r="F103" s="1117"/>
      <c r="G103" s="1093">
        <v>6.5</v>
      </c>
      <c r="H103" s="1249">
        <f t="shared" si="16"/>
        <v>195</v>
      </c>
      <c r="I103" s="1314"/>
      <c r="J103" s="1314"/>
      <c r="K103" s="1315"/>
      <c r="L103" s="1315"/>
      <c r="M103" s="1235"/>
      <c r="N103" s="1090"/>
      <c r="O103" s="1316"/>
      <c r="P103" s="1316"/>
      <c r="Q103" s="1473"/>
      <c r="R103" s="1351"/>
      <c r="S103" s="1317"/>
      <c r="T103" s="1317"/>
      <c r="U103" s="1317"/>
      <c r="V103" s="1317"/>
      <c r="W103" s="1317"/>
      <c r="X103" s="1317"/>
      <c r="Y103" s="1317"/>
      <c r="Z103" s="1317"/>
      <c r="AA103" s="812"/>
      <c r="AC103" s="619"/>
      <c r="AD103" s="625"/>
      <c r="AE103" s="625"/>
      <c r="AF103" s="625"/>
      <c r="AG103" s="641"/>
      <c r="AH103" s="641"/>
      <c r="AI103" s="629"/>
      <c r="AJ103" s="625"/>
      <c r="AK103" s="626"/>
      <c r="AL103" s="626"/>
      <c r="AM103" s="626"/>
      <c r="AN103" s="626"/>
      <c r="AO103" s="626"/>
      <c r="AP103" s="626"/>
      <c r="AQ103" s="626"/>
      <c r="AR103" s="626"/>
      <c r="AS103" s="626"/>
    </row>
    <row r="104" spans="1:45" s="6" customFormat="1" ht="27.75" customHeight="1" thickBot="1">
      <c r="A104" s="1466"/>
      <c r="B104" s="1094" t="s">
        <v>48</v>
      </c>
      <c r="C104" s="1336"/>
      <c r="D104" s="1118"/>
      <c r="E104" s="1119"/>
      <c r="F104" s="1130"/>
      <c r="G104" s="1128">
        <v>1.5</v>
      </c>
      <c r="H104" s="1291">
        <f t="shared" si="16"/>
        <v>45</v>
      </c>
      <c r="I104" s="1335"/>
      <c r="J104" s="1335"/>
      <c r="K104" s="1336"/>
      <c r="L104" s="1336"/>
      <c r="M104" s="1420"/>
      <c r="N104" s="1421"/>
      <c r="O104" s="1422"/>
      <c r="P104" s="1422"/>
      <c r="Q104" s="1474"/>
      <c r="R104" s="1360"/>
      <c r="S104" s="1410"/>
      <c r="T104" s="1410"/>
      <c r="U104" s="1410"/>
      <c r="V104" s="1410"/>
      <c r="W104" s="1410"/>
      <c r="X104" s="1410"/>
      <c r="Y104" s="1410"/>
      <c r="Z104" s="1410"/>
      <c r="AA104" s="812"/>
      <c r="AC104" s="619"/>
      <c r="AD104" s="625"/>
      <c r="AE104" s="625"/>
      <c r="AF104" s="625"/>
      <c r="AG104" s="641"/>
      <c r="AH104" s="641"/>
      <c r="AI104" s="629"/>
      <c r="AJ104" s="625"/>
      <c r="AK104" s="626"/>
      <c r="AL104" s="626"/>
      <c r="AM104" s="626"/>
      <c r="AN104" s="626"/>
      <c r="AO104" s="626"/>
      <c r="AP104" s="626"/>
      <c r="AQ104" s="626"/>
      <c r="AR104" s="626"/>
      <c r="AS104" s="626"/>
    </row>
    <row r="105" spans="1:45" s="6" customFormat="1" ht="24" customHeight="1" thickBot="1">
      <c r="A105" s="1175" t="s">
        <v>168</v>
      </c>
      <c r="B105" s="1079" t="s">
        <v>58</v>
      </c>
      <c r="C105" s="1123"/>
      <c r="D105" s="1123">
        <v>2</v>
      </c>
      <c r="E105" s="1112"/>
      <c r="F105" s="1113"/>
      <c r="G105" s="1114">
        <v>5</v>
      </c>
      <c r="H105" s="1167">
        <f t="shared" si="16"/>
        <v>150</v>
      </c>
      <c r="I105" s="1168">
        <v>6</v>
      </c>
      <c r="J105" s="1168" t="s">
        <v>279</v>
      </c>
      <c r="K105" s="1123" t="s">
        <v>280</v>
      </c>
      <c r="L105" s="1123"/>
      <c r="M105" s="1169">
        <f>H105-I105</f>
        <v>144</v>
      </c>
      <c r="N105" s="1111"/>
      <c r="O105" s="1345"/>
      <c r="P105" s="1347">
        <v>4</v>
      </c>
      <c r="Q105" s="1475">
        <v>2</v>
      </c>
      <c r="R105" s="1415"/>
      <c r="S105" s="1346"/>
      <c r="T105" s="1346"/>
      <c r="U105" s="1346"/>
      <c r="V105" s="1346"/>
      <c r="W105" s="1346"/>
      <c r="X105" s="1346"/>
      <c r="Y105" s="1429"/>
      <c r="Z105" s="1430"/>
      <c r="AA105" s="812">
        <v>1</v>
      </c>
      <c r="AC105" s="619"/>
      <c r="AD105" s="625"/>
      <c r="AE105" s="625"/>
      <c r="AF105" s="552"/>
      <c r="AG105" s="641"/>
      <c r="AH105" s="641" t="s">
        <v>329</v>
      </c>
      <c r="AI105" s="629"/>
      <c r="AJ105" s="625"/>
      <c r="AK105" s="626"/>
      <c r="AL105" s="626"/>
      <c r="AM105" s="626"/>
      <c r="AN105" s="626"/>
      <c r="AO105" s="626"/>
      <c r="AP105" s="626"/>
      <c r="AQ105" s="626"/>
      <c r="AR105" s="626"/>
      <c r="AS105" s="626"/>
    </row>
    <row r="106" spans="1:45" s="6" customFormat="1" ht="24" customHeight="1">
      <c r="A106" s="1100" t="s">
        <v>169</v>
      </c>
      <c r="B106" s="1464" t="s">
        <v>86</v>
      </c>
      <c r="C106" s="1115"/>
      <c r="D106" s="1115"/>
      <c r="E106" s="1322"/>
      <c r="F106" s="1115"/>
      <c r="G106" s="1093">
        <v>6</v>
      </c>
      <c r="H106" s="1249">
        <f t="shared" si="16"/>
        <v>180</v>
      </c>
      <c r="I106" s="1314"/>
      <c r="J106" s="1314"/>
      <c r="K106" s="1315"/>
      <c r="L106" s="1315"/>
      <c r="M106" s="1235"/>
      <c r="N106" s="1090"/>
      <c r="O106" s="1316"/>
      <c r="P106" s="1316"/>
      <c r="Q106" s="1473"/>
      <c r="R106" s="1351"/>
      <c r="S106" s="1317"/>
      <c r="T106" s="1317"/>
      <c r="U106" s="1317"/>
      <c r="V106" s="1317"/>
      <c r="W106" s="1317"/>
      <c r="X106" s="1317"/>
      <c r="Y106" s="1317"/>
      <c r="Z106" s="1317"/>
      <c r="AA106" s="812"/>
      <c r="AC106" s="619"/>
      <c r="AD106" s="625"/>
      <c r="AE106" s="625"/>
      <c r="AF106" s="625"/>
      <c r="AG106" s="641"/>
      <c r="AH106" s="641"/>
      <c r="AI106" s="629"/>
      <c r="AJ106" s="625"/>
      <c r="AK106" s="626"/>
      <c r="AL106" s="626"/>
      <c r="AM106" s="626"/>
      <c r="AN106" s="626"/>
      <c r="AO106" s="626"/>
      <c r="AP106" s="626"/>
      <c r="AQ106" s="626"/>
      <c r="AR106" s="626"/>
      <c r="AS106" s="626"/>
    </row>
    <row r="107" spans="1:45" s="6" customFormat="1" ht="24" customHeight="1" thickBot="1">
      <c r="A107" s="1466"/>
      <c r="B107" s="1094" t="s">
        <v>48</v>
      </c>
      <c r="C107" s="1129"/>
      <c r="D107" s="1129"/>
      <c r="E107" s="1476"/>
      <c r="F107" s="1129"/>
      <c r="G107" s="1128">
        <v>1</v>
      </c>
      <c r="H107" s="1291">
        <f t="shared" si="16"/>
        <v>30</v>
      </c>
      <c r="I107" s="1335"/>
      <c r="J107" s="1434"/>
      <c r="K107" s="1405"/>
      <c r="L107" s="1405"/>
      <c r="M107" s="1420"/>
      <c r="N107" s="1421"/>
      <c r="O107" s="1422"/>
      <c r="P107" s="1422"/>
      <c r="Q107" s="1474"/>
      <c r="R107" s="1360"/>
      <c r="S107" s="1410"/>
      <c r="T107" s="1410"/>
      <c r="U107" s="1410"/>
      <c r="V107" s="1410"/>
      <c r="W107" s="1410"/>
      <c r="X107" s="1410"/>
      <c r="Y107" s="1410"/>
      <c r="Z107" s="1410"/>
      <c r="AA107" s="812"/>
      <c r="AC107" s="619"/>
      <c r="AD107" s="625"/>
      <c r="AE107" s="625"/>
      <c r="AF107" s="625"/>
      <c r="AG107" s="641"/>
      <c r="AH107" s="641"/>
      <c r="AI107" s="629"/>
      <c r="AJ107" s="625"/>
      <c r="AK107" s="626"/>
      <c r="AL107" s="626"/>
      <c r="AM107" s="626"/>
      <c r="AN107" s="626"/>
      <c r="AO107" s="626"/>
      <c r="AP107" s="626"/>
      <c r="AQ107" s="626"/>
      <c r="AR107" s="626"/>
      <c r="AS107" s="626"/>
    </row>
    <row r="108" spans="1:45" s="6" customFormat="1" ht="24.75" customHeight="1" thickBot="1">
      <c r="A108" s="1175" t="s">
        <v>170</v>
      </c>
      <c r="B108" s="1079" t="s">
        <v>58</v>
      </c>
      <c r="C108" s="1123">
        <v>3</v>
      </c>
      <c r="D108" s="1083"/>
      <c r="E108" s="1082"/>
      <c r="F108" s="1083"/>
      <c r="G108" s="1114">
        <v>3.5</v>
      </c>
      <c r="H108" s="1167">
        <f t="shared" si="16"/>
        <v>105</v>
      </c>
      <c r="I108" s="1168">
        <v>8</v>
      </c>
      <c r="J108" s="1168" t="s">
        <v>277</v>
      </c>
      <c r="K108" s="1123" t="s">
        <v>278</v>
      </c>
      <c r="L108" s="1123"/>
      <c r="M108" s="1169">
        <f>H108-I108</f>
        <v>97</v>
      </c>
      <c r="N108" s="1111"/>
      <c r="O108" s="1345"/>
      <c r="P108" s="1345"/>
      <c r="Q108" s="1462"/>
      <c r="R108" s="1347">
        <v>8</v>
      </c>
      <c r="S108" s="1347">
        <v>0</v>
      </c>
      <c r="T108" s="1459"/>
      <c r="U108" s="1459"/>
      <c r="V108" s="1346"/>
      <c r="W108" s="1346"/>
      <c r="X108" s="1346"/>
      <c r="Y108" s="1429"/>
      <c r="Z108" s="1430"/>
      <c r="AA108" s="812">
        <v>2</v>
      </c>
      <c r="AC108" s="619"/>
      <c r="AD108" s="625"/>
      <c r="AE108" s="625"/>
      <c r="AF108" s="625"/>
      <c r="AG108" s="628"/>
      <c r="AH108" s="628">
        <v>2</v>
      </c>
      <c r="AI108" s="631"/>
      <c r="AJ108" s="631"/>
      <c r="AK108" s="631"/>
      <c r="AL108" s="631"/>
      <c r="AM108" s="642"/>
      <c r="AN108" s="642"/>
      <c r="AO108" s="626"/>
      <c r="AP108" s="626"/>
      <c r="AQ108" s="626"/>
      <c r="AR108" s="626"/>
      <c r="AS108" s="626"/>
    </row>
    <row r="109" spans="1:50" s="33" customFormat="1" ht="32.25" thickBot="1">
      <c r="A109" s="1175" t="s">
        <v>171</v>
      </c>
      <c r="B109" s="1110" t="s">
        <v>90</v>
      </c>
      <c r="C109" s="1123"/>
      <c r="D109" s="1123"/>
      <c r="E109" s="1112">
        <v>4</v>
      </c>
      <c r="F109" s="1113"/>
      <c r="G109" s="1298">
        <v>1.5</v>
      </c>
      <c r="H109" s="1167">
        <f t="shared" si="16"/>
        <v>45</v>
      </c>
      <c r="I109" s="1168">
        <v>4</v>
      </c>
      <c r="J109" s="1168"/>
      <c r="K109" s="1168"/>
      <c r="L109" s="1168">
        <v>4</v>
      </c>
      <c r="M109" s="1299">
        <f>H109-I109</f>
        <v>41</v>
      </c>
      <c r="N109" s="1111"/>
      <c r="O109" s="1345"/>
      <c r="P109" s="1345"/>
      <c r="Q109" s="1345"/>
      <c r="R109" s="1345"/>
      <c r="S109" s="1345"/>
      <c r="T109" s="1347">
        <v>4</v>
      </c>
      <c r="U109" s="1477">
        <v>0</v>
      </c>
      <c r="V109" s="1345"/>
      <c r="W109" s="1345"/>
      <c r="X109" s="1345"/>
      <c r="Y109" s="1461"/>
      <c r="Z109" s="1463"/>
      <c r="AA109" s="814">
        <v>2</v>
      </c>
      <c r="AB109" s="6"/>
      <c r="AC109" s="619"/>
      <c r="AD109" s="625"/>
      <c r="AE109" s="625"/>
      <c r="AF109" s="625"/>
      <c r="AG109" s="625"/>
      <c r="AH109" s="625" t="s">
        <v>330</v>
      </c>
      <c r="AI109" s="625"/>
      <c r="AJ109" s="625"/>
      <c r="AK109" s="625"/>
      <c r="AL109" s="625"/>
      <c r="AM109" s="631"/>
      <c r="AN109" s="631"/>
      <c r="AO109" s="625"/>
      <c r="AP109" s="625"/>
      <c r="AQ109" s="625"/>
      <c r="AR109" s="625"/>
      <c r="AS109" s="625"/>
      <c r="AT109" s="6"/>
      <c r="AU109" s="6"/>
      <c r="AV109" s="6"/>
      <c r="AW109" s="6"/>
      <c r="AX109" s="6"/>
    </row>
    <row r="110" spans="1:45" s="6" customFormat="1" ht="38.25" customHeight="1" thickBot="1">
      <c r="A110" s="1175" t="s">
        <v>172</v>
      </c>
      <c r="B110" s="1478" t="s">
        <v>209</v>
      </c>
      <c r="C110" s="1169"/>
      <c r="D110" s="1132">
        <v>5</v>
      </c>
      <c r="E110" s="1458"/>
      <c r="F110" s="1459"/>
      <c r="G110" s="1114">
        <v>4</v>
      </c>
      <c r="H110" s="1167">
        <f>G110*30</f>
        <v>120</v>
      </c>
      <c r="I110" s="1168">
        <v>6</v>
      </c>
      <c r="J110" s="1168" t="s">
        <v>279</v>
      </c>
      <c r="K110" s="1123" t="s">
        <v>280</v>
      </c>
      <c r="L110" s="1169"/>
      <c r="M110" s="1169">
        <f>H110-I110</f>
        <v>114</v>
      </c>
      <c r="N110" s="1111"/>
      <c r="O110" s="1345"/>
      <c r="P110" s="1345"/>
      <c r="Q110" s="1345"/>
      <c r="R110" s="1346"/>
      <c r="S110" s="1346"/>
      <c r="T110" s="1346"/>
      <c r="U110" s="1346"/>
      <c r="V110" s="1347">
        <v>4</v>
      </c>
      <c r="W110" s="1347">
        <v>2</v>
      </c>
      <c r="X110" s="1347"/>
      <c r="Y110" s="1347"/>
      <c r="Z110" s="1430"/>
      <c r="AA110" s="812">
        <v>3</v>
      </c>
      <c r="AC110" s="619"/>
      <c r="AD110" s="625"/>
      <c r="AE110" s="625"/>
      <c r="AF110" s="625"/>
      <c r="AG110" s="625"/>
      <c r="AH110" s="625" t="s">
        <v>312</v>
      </c>
      <c r="AI110" s="626"/>
      <c r="AJ110" s="626"/>
      <c r="AK110" s="626"/>
      <c r="AL110" s="626"/>
      <c r="AM110" s="626"/>
      <c r="AN110" s="626"/>
      <c r="AO110" s="631"/>
      <c r="AP110" s="631"/>
      <c r="AQ110" s="631"/>
      <c r="AR110" s="631"/>
      <c r="AS110" s="626"/>
    </row>
    <row r="111" spans="1:45" s="6" customFormat="1" ht="36.75" customHeight="1" thickBot="1">
      <c r="A111" s="1175" t="s">
        <v>173</v>
      </c>
      <c r="B111" s="1478" t="s">
        <v>210</v>
      </c>
      <c r="C111" s="1083"/>
      <c r="D111" s="1123">
        <v>4</v>
      </c>
      <c r="E111" s="1112"/>
      <c r="F111" s="1113"/>
      <c r="G111" s="1114">
        <v>4</v>
      </c>
      <c r="H111" s="1167">
        <f aca="true" t="shared" si="17" ref="H111:H125">G111*30</f>
        <v>120</v>
      </c>
      <c r="I111" s="1168">
        <v>8</v>
      </c>
      <c r="J111" s="1168" t="s">
        <v>277</v>
      </c>
      <c r="K111" s="1123" t="s">
        <v>278</v>
      </c>
      <c r="L111" s="1123"/>
      <c r="M111" s="1169">
        <f>H111-I111</f>
        <v>112</v>
      </c>
      <c r="N111" s="1111"/>
      <c r="O111" s="1345"/>
      <c r="P111" s="1345"/>
      <c r="Q111" s="1346"/>
      <c r="R111" s="1345"/>
      <c r="S111" s="1346"/>
      <c r="T111" s="1347">
        <v>8</v>
      </c>
      <c r="U111" s="1347">
        <v>0</v>
      </c>
      <c r="V111" s="1346"/>
      <c r="W111" s="1346"/>
      <c r="X111" s="1345"/>
      <c r="Y111" s="1461"/>
      <c r="Z111" s="1430"/>
      <c r="AA111" s="812">
        <v>2</v>
      </c>
      <c r="AC111" s="619"/>
      <c r="AD111" s="625"/>
      <c r="AE111" s="625"/>
      <c r="AF111" s="625"/>
      <c r="AG111" s="626"/>
      <c r="AH111" s="626" t="s">
        <v>330</v>
      </c>
      <c r="AI111" s="625"/>
      <c r="AJ111" s="626"/>
      <c r="AK111" s="626"/>
      <c r="AL111" s="626"/>
      <c r="AM111" s="552"/>
      <c r="AN111" s="552"/>
      <c r="AO111" s="626"/>
      <c r="AP111" s="626"/>
      <c r="AQ111" s="625"/>
      <c r="AR111" s="625"/>
      <c r="AS111" s="626"/>
    </row>
    <row r="112" spans="1:45" s="6" customFormat="1" ht="34.5" customHeight="1" thickBot="1">
      <c r="A112" s="1175" t="s">
        <v>174</v>
      </c>
      <c r="B112" s="1079" t="s">
        <v>266</v>
      </c>
      <c r="C112" s="1132" t="s">
        <v>299</v>
      </c>
      <c r="D112" s="1111"/>
      <c r="E112" s="1112"/>
      <c r="F112" s="1113"/>
      <c r="G112" s="1114">
        <v>3</v>
      </c>
      <c r="H112" s="1167">
        <f t="shared" si="17"/>
        <v>90</v>
      </c>
      <c r="I112" s="1168">
        <v>12</v>
      </c>
      <c r="J112" s="1168" t="s">
        <v>277</v>
      </c>
      <c r="K112" s="1083" t="s">
        <v>281</v>
      </c>
      <c r="L112" s="1123"/>
      <c r="M112" s="1169">
        <f>H112-I112</f>
        <v>78</v>
      </c>
      <c r="N112" s="1111"/>
      <c r="O112" s="1345"/>
      <c r="P112" s="1345"/>
      <c r="Q112" s="1345"/>
      <c r="R112" s="1346"/>
      <c r="S112" s="1345"/>
      <c r="T112" s="1345"/>
      <c r="U112" s="1345"/>
      <c r="V112" s="1345"/>
      <c r="W112" s="1345"/>
      <c r="X112" s="1347">
        <v>8</v>
      </c>
      <c r="Y112" s="1477">
        <v>4</v>
      </c>
      <c r="Z112" s="1430"/>
      <c r="AA112" s="812">
        <v>3</v>
      </c>
      <c r="AC112" s="619"/>
      <c r="AD112" s="625"/>
      <c r="AE112" s="625"/>
      <c r="AF112" s="625"/>
      <c r="AG112" s="625"/>
      <c r="AH112" s="625" t="s">
        <v>312</v>
      </c>
      <c r="AI112" s="626"/>
      <c r="AJ112" s="626"/>
      <c r="AK112" s="625"/>
      <c r="AL112" s="625"/>
      <c r="AM112" s="625"/>
      <c r="AN112" s="625"/>
      <c r="AO112" s="625"/>
      <c r="AP112" s="625"/>
      <c r="AQ112" s="631"/>
      <c r="AR112" s="631"/>
      <c r="AS112" s="626"/>
    </row>
    <row r="113" spans="1:45" s="6" customFormat="1" ht="32.25" customHeight="1">
      <c r="A113" s="1100" t="s">
        <v>176</v>
      </c>
      <c r="B113" s="1479" t="s">
        <v>45</v>
      </c>
      <c r="C113" s="1090"/>
      <c r="D113" s="1090"/>
      <c r="E113" s="1116"/>
      <c r="F113" s="1117"/>
      <c r="G113" s="1093">
        <v>7</v>
      </c>
      <c r="H113" s="1249">
        <f t="shared" si="17"/>
        <v>210</v>
      </c>
      <c r="I113" s="1314"/>
      <c r="J113" s="1314"/>
      <c r="K113" s="1315"/>
      <c r="L113" s="1315"/>
      <c r="M113" s="1235"/>
      <c r="N113" s="1090"/>
      <c r="O113" s="1316"/>
      <c r="P113" s="1316"/>
      <c r="Q113" s="1316"/>
      <c r="R113" s="1317"/>
      <c r="S113" s="1317"/>
      <c r="T113" s="1317"/>
      <c r="U113" s="1317"/>
      <c r="V113" s="1316"/>
      <c r="W113" s="1316"/>
      <c r="X113" s="1316"/>
      <c r="Y113" s="1316"/>
      <c r="Z113" s="1317"/>
      <c r="AA113" s="812"/>
      <c r="AC113" s="619"/>
      <c r="AD113" s="625"/>
      <c r="AE113" s="625"/>
      <c r="AF113" s="625"/>
      <c r="AG113" s="625"/>
      <c r="AH113" s="625"/>
      <c r="AI113" s="626"/>
      <c r="AJ113" s="626"/>
      <c r="AK113" s="626"/>
      <c r="AL113" s="626"/>
      <c r="AM113" s="626"/>
      <c r="AN113" s="626"/>
      <c r="AO113" s="625"/>
      <c r="AP113" s="625"/>
      <c r="AQ113" s="625"/>
      <c r="AR113" s="625"/>
      <c r="AS113" s="626"/>
    </row>
    <row r="114" spans="1:45" s="6" customFormat="1" ht="19.5" customHeight="1" thickBot="1">
      <c r="A114" s="1466"/>
      <c r="B114" s="1094" t="s">
        <v>48</v>
      </c>
      <c r="C114" s="1421"/>
      <c r="D114" s="1421"/>
      <c r="E114" s="1460"/>
      <c r="F114" s="1130"/>
      <c r="G114" s="1128">
        <v>2</v>
      </c>
      <c r="H114" s="1291">
        <f>G114*30</f>
        <v>60</v>
      </c>
      <c r="I114" s="1335"/>
      <c r="J114" s="1434"/>
      <c r="K114" s="1405"/>
      <c r="L114" s="1405"/>
      <c r="M114" s="1420"/>
      <c r="N114" s="1421"/>
      <c r="O114" s="1422"/>
      <c r="P114" s="1422"/>
      <c r="Q114" s="1422"/>
      <c r="R114" s="1410"/>
      <c r="S114" s="1410"/>
      <c r="T114" s="1410"/>
      <c r="U114" s="1410"/>
      <c r="V114" s="1422"/>
      <c r="W114" s="1422"/>
      <c r="X114" s="1422"/>
      <c r="Y114" s="1422"/>
      <c r="Z114" s="1410"/>
      <c r="AA114" s="812"/>
      <c r="AC114" s="619"/>
      <c r="AD114" s="625"/>
      <c r="AE114" s="625"/>
      <c r="AF114" s="625"/>
      <c r="AG114" s="625"/>
      <c r="AH114" s="625"/>
      <c r="AI114" s="626"/>
      <c r="AJ114" s="626"/>
      <c r="AK114" s="626"/>
      <c r="AL114" s="626"/>
      <c r="AM114" s="626"/>
      <c r="AN114" s="626"/>
      <c r="AO114" s="625"/>
      <c r="AP114" s="625"/>
      <c r="AQ114" s="625"/>
      <c r="AR114" s="625"/>
      <c r="AS114" s="626"/>
    </row>
    <row r="115" spans="1:45" s="6" customFormat="1" ht="24.75" customHeight="1" thickBot="1">
      <c r="A115" s="1175" t="s">
        <v>177</v>
      </c>
      <c r="B115" s="1079" t="s">
        <v>58</v>
      </c>
      <c r="C115" s="1132">
        <v>5</v>
      </c>
      <c r="D115" s="1111"/>
      <c r="E115" s="1112"/>
      <c r="F115" s="1113"/>
      <c r="G115" s="1114">
        <v>5</v>
      </c>
      <c r="H115" s="1167">
        <f t="shared" si="17"/>
        <v>150</v>
      </c>
      <c r="I115" s="1168">
        <v>8</v>
      </c>
      <c r="J115" s="1168" t="s">
        <v>277</v>
      </c>
      <c r="K115" s="1123" t="s">
        <v>278</v>
      </c>
      <c r="L115" s="1123"/>
      <c r="M115" s="1169">
        <f>H115-I115</f>
        <v>142</v>
      </c>
      <c r="N115" s="1111"/>
      <c r="O115" s="1345"/>
      <c r="P115" s="1345"/>
      <c r="Q115" s="1346"/>
      <c r="R115" s="1345"/>
      <c r="S115" s="1346"/>
      <c r="T115" s="1346"/>
      <c r="U115" s="1346"/>
      <c r="V115" s="1347">
        <v>8</v>
      </c>
      <c r="W115" s="1347"/>
      <c r="X115" s="1346"/>
      <c r="Y115" s="1429"/>
      <c r="Z115" s="1430"/>
      <c r="AA115" s="812">
        <v>3</v>
      </c>
      <c r="AC115" s="619"/>
      <c r="AD115" s="625"/>
      <c r="AE115" s="625"/>
      <c r="AF115" s="625"/>
      <c r="AG115" s="626"/>
      <c r="AH115" s="626" t="s">
        <v>312</v>
      </c>
      <c r="AI115" s="625"/>
      <c r="AJ115" s="626"/>
      <c r="AK115" s="626"/>
      <c r="AL115" s="626"/>
      <c r="AM115" s="626"/>
      <c r="AN115" s="626"/>
      <c r="AO115" s="631"/>
      <c r="AP115" s="631"/>
      <c r="AQ115" s="626"/>
      <c r="AR115" s="626"/>
      <c r="AS115" s="626"/>
    </row>
    <row r="116" spans="1:45" s="6" customFormat="1" ht="36.75" customHeight="1">
      <c r="A116" s="1100" t="s">
        <v>178</v>
      </c>
      <c r="B116" s="1480" t="s">
        <v>87</v>
      </c>
      <c r="C116" s="1470"/>
      <c r="D116" s="1470"/>
      <c r="E116" s="1470"/>
      <c r="F116" s="1481"/>
      <c r="G116" s="1093">
        <v>5</v>
      </c>
      <c r="H116" s="1249">
        <f t="shared" si="17"/>
        <v>150</v>
      </c>
      <c r="I116" s="1481"/>
      <c r="J116" s="1481"/>
      <c r="K116" s="1481"/>
      <c r="L116" s="1481"/>
      <c r="M116" s="1470"/>
      <c r="N116" s="1090"/>
      <c r="O116" s="1316"/>
      <c r="P116" s="1316"/>
      <c r="Q116" s="1316"/>
      <c r="R116" s="1317"/>
      <c r="S116" s="1316"/>
      <c r="T116" s="1316"/>
      <c r="U116" s="1316"/>
      <c r="V116" s="1316"/>
      <c r="W116" s="1316"/>
      <c r="X116" s="1316"/>
      <c r="Y116" s="1316"/>
      <c r="Z116" s="1317"/>
      <c r="AA116" s="812"/>
      <c r="AC116" s="619"/>
      <c r="AD116" s="625"/>
      <c r="AE116" s="625"/>
      <c r="AF116" s="625"/>
      <c r="AG116" s="625"/>
      <c r="AH116" s="625"/>
      <c r="AI116" s="626"/>
      <c r="AJ116" s="626"/>
      <c r="AK116" s="625"/>
      <c r="AL116" s="625"/>
      <c r="AM116" s="625"/>
      <c r="AN116" s="625"/>
      <c r="AO116" s="625"/>
      <c r="AP116" s="625"/>
      <c r="AQ116" s="625"/>
      <c r="AR116" s="625"/>
      <c r="AS116" s="626"/>
    </row>
    <row r="117" spans="1:45" s="6" customFormat="1" ht="24.75" customHeight="1" thickBot="1">
      <c r="A117" s="1466"/>
      <c r="B117" s="1094" t="s">
        <v>48</v>
      </c>
      <c r="C117" s="1482"/>
      <c r="D117" s="1482"/>
      <c r="E117" s="1483"/>
      <c r="F117" s="1482"/>
      <c r="G117" s="1597">
        <v>2</v>
      </c>
      <c r="H117" s="1291">
        <f t="shared" si="17"/>
        <v>60</v>
      </c>
      <c r="I117" s="1484"/>
      <c r="J117" s="1482"/>
      <c r="K117" s="1482"/>
      <c r="L117" s="1482"/>
      <c r="M117" s="1482"/>
      <c r="N117" s="1421"/>
      <c r="O117" s="1422"/>
      <c r="P117" s="1422"/>
      <c r="Q117" s="1422"/>
      <c r="R117" s="1410"/>
      <c r="S117" s="1422"/>
      <c r="T117" s="1422"/>
      <c r="U117" s="1422"/>
      <c r="V117" s="1422"/>
      <c r="W117" s="1422"/>
      <c r="X117" s="1422"/>
      <c r="Y117" s="1422"/>
      <c r="Z117" s="1410"/>
      <c r="AA117" s="812"/>
      <c r="AC117" s="619"/>
      <c r="AD117" s="625"/>
      <c r="AE117" s="625"/>
      <c r="AF117" s="625"/>
      <c r="AG117" s="625"/>
      <c r="AH117" s="625"/>
      <c r="AI117" s="626"/>
      <c r="AJ117" s="626"/>
      <c r="AK117" s="625"/>
      <c r="AL117" s="625"/>
      <c r="AM117" s="625"/>
      <c r="AN117" s="625"/>
      <c r="AO117" s="625"/>
      <c r="AP117" s="625"/>
      <c r="AQ117" s="625"/>
      <c r="AR117" s="625"/>
      <c r="AS117" s="626"/>
    </row>
    <row r="118" spans="1:45" s="6" customFormat="1" ht="26.25" customHeight="1" thickBot="1">
      <c r="A118" s="1175" t="s">
        <v>179</v>
      </c>
      <c r="B118" s="1079" t="s">
        <v>58</v>
      </c>
      <c r="C118" s="1485" t="s">
        <v>299</v>
      </c>
      <c r="D118" s="1485"/>
      <c r="E118" s="1485"/>
      <c r="F118" s="1299"/>
      <c r="G118" s="1114">
        <v>3</v>
      </c>
      <c r="H118" s="1167">
        <f>G118*30</f>
        <v>90</v>
      </c>
      <c r="I118" s="1168">
        <v>8</v>
      </c>
      <c r="J118" s="1168" t="s">
        <v>279</v>
      </c>
      <c r="K118" s="1123" t="s">
        <v>278</v>
      </c>
      <c r="L118" s="1299"/>
      <c r="M118" s="1485">
        <f>H118-I118</f>
        <v>82</v>
      </c>
      <c r="N118" s="1111"/>
      <c r="O118" s="1111"/>
      <c r="P118" s="1345"/>
      <c r="Q118" s="1345"/>
      <c r="R118" s="1346"/>
      <c r="S118" s="1346"/>
      <c r="T118" s="1462"/>
      <c r="U118" s="1462"/>
      <c r="V118" s="1346"/>
      <c r="W118" s="1346"/>
      <c r="X118" s="1347">
        <v>8</v>
      </c>
      <c r="Y118" s="1477">
        <v>0</v>
      </c>
      <c r="Z118" s="1349"/>
      <c r="AA118" s="812">
        <v>3</v>
      </c>
      <c r="AC118" s="619"/>
      <c r="AD118" s="619"/>
      <c r="AE118" s="619"/>
      <c r="AF118" s="625"/>
      <c r="AG118" s="625"/>
      <c r="AH118" s="625" t="s">
        <v>312</v>
      </c>
      <c r="AI118" s="626"/>
      <c r="AJ118" s="626"/>
      <c r="AK118" s="626"/>
      <c r="AL118" s="626"/>
      <c r="AM118" s="628"/>
      <c r="AN118" s="628"/>
      <c r="AO118" s="626"/>
      <c r="AP118" s="626"/>
      <c r="AQ118" s="631"/>
      <c r="AR118" s="631"/>
      <c r="AS118" s="627"/>
    </row>
    <row r="119" spans="1:50" s="12" customFormat="1" ht="41.25" customHeight="1">
      <c r="A119" s="1100" t="s">
        <v>180</v>
      </c>
      <c r="B119" s="1089" t="s">
        <v>88</v>
      </c>
      <c r="C119" s="1115"/>
      <c r="D119" s="1315"/>
      <c r="E119" s="1116"/>
      <c r="F119" s="1117"/>
      <c r="G119" s="1093">
        <v>7.5</v>
      </c>
      <c r="H119" s="1249">
        <f t="shared" si="17"/>
        <v>225</v>
      </c>
      <c r="I119" s="1314"/>
      <c r="J119" s="1314"/>
      <c r="K119" s="1315"/>
      <c r="L119" s="1315"/>
      <c r="M119" s="1235"/>
      <c r="N119" s="1090"/>
      <c r="O119" s="1317"/>
      <c r="P119" s="1350"/>
      <c r="Q119" s="1316"/>
      <c r="R119" s="1317"/>
      <c r="S119" s="1317"/>
      <c r="T119" s="1317"/>
      <c r="U119" s="1317"/>
      <c r="V119" s="1317"/>
      <c r="W119" s="1317"/>
      <c r="X119" s="1317"/>
      <c r="Y119" s="1317"/>
      <c r="Z119" s="1317"/>
      <c r="AA119" s="813"/>
      <c r="AC119" s="619"/>
      <c r="AD119" s="626"/>
      <c r="AE119" s="626"/>
      <c r="AF119" s="628"/>
      <c r="AG119" s="625"/>
      <c r="AH119" s="625"/>
      <c r="AI119" s="626"/>
      <c r="AJ119" s="626"/>
      <c r="AK119" s="626"/>
      <c r="AL119" s="626"/>
      <c r="AM119" s="626"/>
      <c r="AN119" s="626"/>
      <c r="AO119" s="626"/>
      <c r="AP119" s="626"/>
      <c r="AQ119" s="626"/>
      <c r="AR119" s="626"/>
      <c r="AS119" s="626"/>
      <c r="AT119" s="6"/>
      <c r="AU119" s="6"/>
      <c r="AV119" s="6"/>
      <c r="AW119" s="6"/>
      <c r="AX119" s="6"/>
    </row>
    <row r="120" spans="1:50" s="12" customFormat="1" ht="21" customHeight="1" thickBot="1">
      <c r="A120" s="1465"/>
      <c r="B120" s="1094" t="s">
        <v>48</v>
      </c>
      <c r="C120" s="1482"/>
      <c r="D120" s="1482"/>
      <c r="E120" s="1483"/>
      <c r="F120" s="1482"/>
      <c r="G120" s="1597">
        <v>1</v>
      </c>
      <c r="H120" s="1291">
        <f t="shared" si="17"/>
        <v>30</v>
      </c>
      <c r="I120" s="1335"/>
      <c r="J120" s="1335"/>
      <c r="K120" s="1336"/>
      <c r="L120" s="1336"/>
      <c r="M120" s="1305"/>
      <c r="N120" s="1095"/>
      <c r="O120" s="1338"/>
      <c r="P120" s="1486"/>
      <c r="Q120" s="1337"/>
      <c r="R120" s="1338"/>
      <c r="S120" s="1338"/>
      <c r="T120" s="1338"/>
      <c r="U120" s="1338"/>
      <c r="V120" s="1338"/>
      <c r="W120" s="1338"/>
      <c r="X120" s="1338"/>
      <c r="Y120" s="1431"/>
      <c r="Z120" s="1431"/>
      <c r="AA120" s="813"/>
      <c r="AC120" s="619"/>
      <c r="AD120" s="626"/>
      <c r="AE120" s="626"/>
      <c r="AF120" s="628"/>
      <c r="AG120" s="625"/>
      <c r="AH120" s="625"/>
      <c r="AI120" s="626"/>
      <c r="AJ120" s="626"/>
      <c r="AK120" s="626"/>
      <c r="AL120" s="626"/>
      <c r="AM120" s="626"/>
      <c r="AN120" s="626"/>
      <c r="AO120" s="626"/>
      <c r="AP120" s="626"/>
      <c r="AQ120" s="626"/>
      <c r="AR120" s="626"/>
      <c r="AS120" s="626"/>
      <c r="AT120" s="6"/>
      <c r="AU120" s="6"/>
      <c r="AV120" s="6"/>
      <c r="AW120" s="6"/>
      <c r="AX120" s="6"/>
    </row>
    <row r="121" spans="1:45" s="6" customFormat="1" ht="29.25" customHeight="1" thickBot="1">
      <c r="A121" s="1175" t="s">
        <v>181</v>
      </c>
      <c r="B121" s="1079" t="s">
        <v>58</v>
      </c>
      <c r="C121" s="1123">
        <v>3</v>
      </c>
      <c r="D121" s="1123"/>
      <c r="E121" s="1112"/>
      <c r="F121" s="1113"/>
      <c r="G121" s="1114">
        <v>5</v>
      </c>
      <c r="H121" s="1167">
        <f t="shared" si="17"/>
        <v>150</v>
      </c>
      <c r="I121" s="1168">
        <v>8</v>
      </c>
      <c r="J121" s="1168" t="s">
        <v>277</v>
      </c>
      <c r="K121" s="1123" t="s">
        <v>278</v>
      </c>
      <c r="L121" s="1123"/>
      <c r="M121" s="1169">
        <f>H121-I121</f>
        <v>142</v>
      </c>
      <c r="N121" s="1111"/>
      <c r="O121" s="1345"/>
      <c r="P121" s="1345"/>
      <c r="Q121" s="1345"/>
      <c r="R121" s="1347">
        <v>8</v>
      </c>
      <c r="S121" s="1345" t="s">
        <v>235</v>
      </c>
      <c r="T121" s="1346"/>
      <c r="U121" s="1346"/>
      <c r="V121" s="1415"/>
      <c r="W121" s="1415"/>
      <c r="X121" s="1415"/>
      <c r="Y121" s="1416"/>
      <c r="Z121" s="1417"/>
      <c r="AA121" s="812">
        <v>2</v>
      </c>
      <c r="AC121" s="619"/>
      <c r="AD121" s="625"/>
      <c r="AE121" s="625"/>
      <c r="AF121" s="625"/>
      <c r="AG121" s="625"/>
      <c r="AH121" s="625" t="s">
        <v>330</v>
      </c>
      <c r="AI121" s="552"/>
      <c r="AJ121" s="625"/>
      <c r="AK121" s="626"/>
      <c r="AL121" s="626"/>
      <c r="AM121" s="626"/>
      <c r="AN121" s="626"/>
      <c r="AO121" s="629"/>
      <c r="AP121" s="629"/>
      <c r="AQ121" s="629"/>
      <c r="AR121" s="629"/>
      <c r="AS121" s="629"/>
    </row>
    <row r="122" spans="1:50" s="33" customFormat="1" ht="45" customHeight="1" thickBot="1">
      <c r="A122" s="1125" t="s">
        <v>182</v>
      </c>
      <c r="B122" s="1110" t="s">
        <v>267</v>
      </c>
      <c r="C122" s="1123"/>
      <c r="D122" s="1123"/>
      <c r="E122" s="1112">
        <v>4</v>
      </c>
      <c r="F122" s="1113"/>
      <c r="G122" s="1562">
        <v>1.5</v>
      </c>
      <c r="H122" s="1167">
        <f t="shared" si="17"/>
        <v>45</v>
      </c>
      <c r="I122" s="1168">
        <f>SUM(J122:L122)</f>
        <v>8</v>
      </c>
      <c r="J122" s="1168"/>
      <c r="K122" s="1168"/>
      <c r="L122" s="1168">
        <v>8</v>
      </c>
      <c r="M122" s="1299">
        <f>H122-I122</f>
        <v>37</v>
      </c>
      <c r="N122" s="1111"/>
      <c r="O122" s="1345"/>
      <c r="P122" s="1345"/>
      <c r="Q122" s="1345"/>
      <c r="R122" s="1346"/>
      <c r="S122" s="1346"/>
      <c r="T122" s="1278">
        <v>4</v>
      </c>
      <c r="U122" s="1278">
        <v>4</v>
      </c>
      <c r="V122" s="1346"/>
      <c r="W122" s="1346"/>
      <c r="X122" s="1346"/>
      <c r="Y122" s="1429"/>
      <c r="Z122" s="1430"/>
      <c r="AA122" s="817">
        <v>2</v>
      </c>
      <c r="AB122" s="6"/>
      <c r="AC122" s="619"/>
      <c r="AD122" s="625"/>
      <c r="AE122" s="625"/>
      <c r="AF122" s="625"/>
      <c r="AG122" s="625"/>
      <c r="AH122" s="625" t="s">
        <v>330</v>
      </c>
      <c r="AI122" s="626"/>
      <c r="AJ122" s="626"/>
      <c r="AK122" s="626"/>
      <c r="AL122" s="626"/>
      <c r="AM122" s="552"/>
      <c r="AN122" s="552"/>
      <c r="AO122" s="626"/>
      <c r="AP122" s="626"/>
      <c r="AQ122" s="626"/>
      <c r="AR122" s="626"/>
      <c r="AS122" s="626"/>
      <c r="AT122" s="6"/>
      <c r="AU122" s="6"/>
      <c r="AV122" s="6"/>
      <c r="AW122" s="6"/>
      <c r="AX122" s="6"/>
    </row>
    <row r="123" spans="1:50" s="33" customFormat="1" ht="34.5" customHeight="1" thickBot="1">
      <c r="A123" s="1100" t="s">
        <v>183</v>
      </c>
      <c r="B123" s="1479" t="s">
        <v>212</v>
      </c>
      <c r="C123" s="1090"/>
      <c r="D123" s="1090"/>
      <c r="E123" s="1116"/>
      <c r="F123" s="1117"/>
      <c r="G123" s="1093">
        <v>3.5</v>
      </c>
      <c r="H123" s="1249">
        <f t="shared" si="17"/>
        <v>105</v>
      </c>
      <c r="I123" s="1168"/>
      <c r="J123" s="1168"/>
      <c r="K123" s="1168"/>
      <c r="L123" s="1168"/>
      <c r="M123" s="1235"/>
      <c r="N123" s="1111"/>
      <c r="O123" s="1345"/>
      <c r="P123" s="1345"/>
      <c r="Q123" s="1345"/>
      <c r="R123" s="1346"/>
      <c r="S123" s="1346"/>
      <c r="T123" s="1278"/>
      <c r="U123" s="1278"/>
      <c r="V123" s="1346"/>
      <c r="W123" s="1346"/>
      <c r="X123" s="1346"/>
      <c r="Y123" s="1429"/>
      <c r="Z123" s="1430"/>
      <c r="AA123" s="815"/>
      <c r="AB123" s="6"/>
      <c r="AC123" s="619"/>
      <c r="AD123" s="625"/>
      <c r="AE123" s="625"/>
      <c r="AF123" s="625"/>
      <c r="AG123" s="625"/>
      <c r="AH123" s="625"/>
      <c r="AI123" s="626"/>
      <c r="AJ123" s="626"/>
      <c r="AK123" s="626"/>
      <c r="AL123" s="626"/>
      <c r="AM123" s="552"/>
      <c r="AN123" s="552"/>
      <c r="AO123" s="626"/>
      <c r="AP123" s="626"/>
      <c r="AQ123" s="626"/>
      <c r="AR123" s="626"/>
      <c r="AS123" s="626"/>
      <c r="AT123" s="6"/>
      <c r="AU123" s="6"/>
      <c r="AV123" s="6"/>
      <c r="AW123" s="6"/>
      <c r="AX123" s="6"/>
    </row>
    <row r="124" spans="1:50" s="33" customFormat="1" ht="22.5" customHeight="1" thickBot="1">
      <c r="A124" s="1466"/>
      <c r="B124" s="1094" t="s">
        <v>48</v>
      </c>
      <c r="C124" s="1421"/>
      <c r="D124" s="1421"/>
      <c r="E124" s="1460"/>
      <c r="F124" s="1130"/>
      <c r="G124" s="1128">
        <v>1</v>
      </c>
      <c r="H124" s="1291">
        <f t="shared" si="17"/>
        <v>30</v>
      </c>
      <c r="I124" s="1168"/>
      <c r="J124" s="1168"/>
      <c r="K124" s="1168"/>
      <c r="L124" s="1168"/>
      <c r="M124" s="1235"/>
      <c r="N124" s="1111"/>
      <c r="O124" s="1345"/>
      <c r="P124" s="1345"/>
      <c r="Q124" s="1345"/>
      <c r="R124" s="1346"/>
      <c r="S124" s="1346"/>
      <c r="T124" s="1278"/>
      <c r="U124" s="1278"/>
      <c r="V124" s="1346"/>
      <c r="W124" s="1346"/>
      <c r="X124" s="1346"/>
      <c r="Y124" s="1429"/>
      <c r="Z124" s="1430"/>
      <c r="AA124" s="815"/>
      <c r="AB124" s="6"/>
      <c r="AC124" s="619"/>
      <c r="AD124" s="625"/>
      <c r="AE124" s="625"/>
      <c r="AF124" s="625"/>
      <c r="AG124" s="625"/>
      <c r="AH124" s="625"/>
      <c r="AI124" s="626"/>
      <c r="AJ124" s="626"/>
      <c r="AK124" s="626"/>
      <c r="AL124" s="626"/>
      <c r="AM124" s="552"/>
      <c r="AN124" s="552"/>
      <c r="AO124" s="626"/>
      <c r="AP124" s="626"/>
      <c r="AQ124" s="626"/>
      <c r="AR124" s="626"/>
      <c r="AS124" s="626"/>
      <c r="AT124" s="6"/>
      <c r="AU124" s="6"/>
      <c r="AV124" s="6"/>
      <c r="AW124" s="6"/>
      <c r="AX124" s="6"/>
    </row>
    <row r="125" spans="1:45" s="6" customFormat="1" ht="33.75" customHeight="1">
      <c r="A125" s="1487" t="s">
        <v>211</v>
      </c>
      <c r="B125" s="1488" t="s">
        <v>213</v>
      </c>
      <c r="C125" s="1489"/>
      <c r="D125" s="1371" t="s">
        <v>299</v>
      </c>
      <c r="E125" s="1490"/>
      <c r="F125" s="1491"/>
      <c r="G125" s="1363">
        <v>2.5</v>
      </c>
      <c r="H125" s="1492">
        <f t="shared" si="17"/>
        <v>75</v>
      </c>
      <c r="I125" s="1366">
        <v>12</v>
      </c>
      <c r="J125" s="1493" t="s">
        <v>282</v>
      </c>
      <c r="K125" s="1493" t="s">
        <v>283</v>
      </c>
      <c r="L125" s="1367"/>
      <c r="M125" s="1365">
        <f>H125-I125</f>
        <v>63</v>
      </c>
      <c r="N125" s="1489"/>
      <c r="O125" s="1494"/>
      <c r="P125" s="1369"/>
      <c r="Q125" s="1369"/>
      <c r="R125" s="1372"/>
      <c r="S125" s="1372"/>
      <c r="T125" s="1372"/>
      <c r="U125" s="1372"/>
      <c r="V125" s="1372"/>
      <c r="W125" s="1372"/>
      <c r="X125" s="1370">
        <v>8</v>
      </c>
      <c r="Y125" s="1495">
        <v>4</v>
      </c>
      <c r="Z125" s="1496"/>
      <c r="AA125" s="812">
        <v>3</v>
      </c>
      <c r="AC125" s="619"/>
      <c r="AD125" s="643"/>
      <c r="AE125" s="643"/>
      <c r="AF125" s="625"/>
      <c r="AG125" s="625"/>
      <c r="AH125" s="625" t="s">
        <v>312</v>
      </c>
      <c r="AI125" s="626"/>
      <c r="AJ125" s="626"/>
      <c r="AK125" s="626"/>
      <c r="AL125" s="626"/>
      <c r="AM125" s="626"/>
      <c r="AN125" s="626"/>
      <c r="AO125" s="626"/>
      <c r="AP125" s="626"/>
      <c r="AQ125" s="631"/>
      <c r="AR125" s="631"/>
      <c r="AS125" s="627"/>
    </row>
    <row r="126" spans="1:45" s="6" customFormat="1" ht="22.5" customHeight="1">
      <c r="A126" s="1913" t="s">
        <v>328</v>
      </c>
      <c r="B126" s="1914"/>
      <c r="C126" s="1914"/>
      <c r="D126" s="1914"/>
      <c r="E126" s="1914"/>
      <c r="F126" s="1914"/>
      <c r="G126" s="1914"/>
      <c r="H126" s="1914"/>
      <c r="I126" s="1914"/>
      <c r="J126" s="1914"/>
      <c r="K126" s="1914"/>
      <c r="L126" s="1914"/>
      <c r="M126" s="1914"/>
      <c r="N126" s="1914"/>
      <c r="O126" s="1914"/>
      <c r="P126" s="1914"/>
      <c r="Q126" s="1914"/>
      <c r="R126" s="1914"/>
      <c r="S126" s="1914"/>
      <c r="T126" s="1914"/>
      <c r="U126" s="1914"/>
      <c r="V126" s="1914"/>
      <c r="W126" s="1914"/>
      <c r="X126" s="1914"/>
      <c r="Y126" s="1914"/>
      <c r="Z126" s="1915"/>
      <c r="AA126" s="812"/>
      <c r="AC126" s="619"/>
      <c r="AD126" s="643"/>
      <c r="AE126" s="643"/>
      <c r="AF126" s="625"/>
      <c r="AG126" s="625"/>
      <c r="AH126" s="625"/>
      <c r="AI126" s="626"/>
      <c r="AJ126" s="626"/>
      <c r="AK126" s="626"/>
      <c r="AL126" s="626"/>
      <c r="AM126" s="626"/>
      <c r="AN126" s="626"/>
      <c r="AO126" s="626"/>
      <c r="AP126" s="626"/>
      <c r="AQ126" s="631"/>
      <c r="AR126" s="631"/>
      <c r="AS126" s="627"/>
    </row>
    <row r="127" spans="1:45" s="6" customFormat="1" ht="37.5" customHeight="1">
      <c r="A127" s="1100" t="s">
        <v>329</v>
      </c>
      <c r="B127" s="1497" t="s">
        <v>73</v>
      </c>
      <c r="C127" s="1100"/>
      <c r="D127" s="1104"/>
      <c r="E127" s="1469"/>
      <c r="F127" s="1469"/>
      <c r="G127" s="1544">
        <v>4</v>
      </c>
      <c r="H127" s="1250">
        <f>30*G127</f>
        <v>120</v>
      </c>
      <c r="I127" s="1377"/>
      <c r="J127" s="1383"/>
      <c r="K127" s="1383"/>
      <c r="L127" s="1378"/>
      <c r="M127" s="1164"/>
      <c r="N127" s="1100"/>
      <c r="O127" s="1498"/>
      <c r="P127" s="1379"/>
      <c r="Q127" s="1379"/>
      <c r="R127" s="1380"/>
      <c r="S127" s="1380"/>
      <c r="T127" s="1380"/>
      <c r="U127" s="1380"/>
      <c r="V127" s="1380"/>
      <c r="W127" s="1380"/>
      <c r="X127" s="1468"/>
      <c r="Y127" s="1468"/>
      <c r="Z127" s="1499"/>
      <c r="AA127" s="812"/>
      <c r="AC127" s="619"/>
      <c r="AD127" s="643"/>
      <c r="AE127" s="643"/>
      <c r="AF127" s="625"/>
      <c r="AG127" s="625"/>
      <c r="AH127" s="625"/>
      <c r="AI127" s="626"/>
      <c r="AJ127" s="626"/>
      <c r="AK127" s="626"/>
      <c r="AL127" s="626"/>
      <c r="AM127" s="626"/>
      <c r="AN127" s="626"/>
      <c r="AO127" s="626"/>
      <c r="AP127" s="626"/>
      <c r="AQ127" s="631"/>
      <c r="AR127" s="631"/>
      <c r="AS127" s="627"/>
    </row>
    <row r="128" spans="1:45" s="6" customFormat="1" ht="37.5" customHeight="1">
      <c r="A128" s="1100" t="s">
        <v>330</v>
      </c>
      <c r="B128" s="1497" t="s">
        <v>74</v>
      </c>
      <c r="C128" s="1100"/>
      <c r="D128" s="1104"/>
      <c r="E128" s="1469"/>
      <c r="F128" s="1469"/>
      <c r="G128" s="1544">
        <v>8</v>
      </c>
      <c r="H128" s="1250">
        <f>30*G128</f>
        <v>240</v>
      </c>
      <c r="I128" s="1377"/>
      <c r="J128" s="1383"/>
      <c r="K128" s="1383"/>
      <c r="L128" s="1378"/>
      <c r="M128" s="1164"/>
      <c r="N128" s="1100"/>
      <c r="O128" s="1498"/>
      <c r="P128" s="1379"/>
      <c r="Q128" s="1379"/>
      <c r="R128" s="1380"/>
      <c r="S128" s="1380"/>
      <c r="T128" s="1380"/>
      <c r="U128" s="1380"/>
      <c r="V128" s="1380"/>
      <c r="W128" s="1380"/>
      <c r="X128" s="1468"/>
      <c r="Y128" s="1468"/>
      <c r="Z128" s="1499"/>
      <c r="AA128" s="812"/>
      <c r="AC128" s="619"/>
      <c r="AD128" s="643"/>
      <c r="AE128" s="643"/>
      <c r="AF128" s="625"/>
      <c r="AG128" s="625"/>
      <c r="AH128" s="625"/>
      <c r="AI128" s="626"/>
      <c r="AJ128" s="626"/>
      <c r="AK128" s="626"/>
      <c r="AL128" s="626"/>
      <c r="AM128" s="626"/>
      <c r="AN128" s="626"/>
      <c r="AO128" s="626"/>
      <c r="AP128" s="626"/>
      <c r="AQ128" s="631"/>
      <c r="AR128" s="631"/>
      <c r="AS128" s="627"/>
    </row>
    <row r="129" spans="1:45" s="6" customFormat="1" ht="18" customHeight="1">
      <c r="A129" s="1913" t="s">
        <v>331</v>
      </c>
      <c r="B129" s="1915"/>
      <c r="C129" s="1100"/>
      <c r="D129" s="1104"/>
      <c r="E129" s="1469"/>
      <c r="F129" s="1469"/>
      <c r="G129" s="1544">
        <f>SUM(G127:G128)</f>
        <v>12</v>
      </c>
      <c r="H129" s="1544">
        <f>SUM(H127:H128)</f>
        <v>360</v>
      </c>
      <c r="I129" s="1377"/>
      <c r="J129" s="1383"/>
      <c r="K129" s="1383"/>
      <c r="L129" s="1378"/>
      <c r="M129" s="1164"/>
      <c r="N129" s="1100"/>
      <c r="O129" s="1498"/>
      <c r="P129" s="1379"/>
      <c r="Q129" s="1379"/>
      <c r="R129" s="1380"/>
      <c r="S129" s="1380"/>
      <c r="T129" s="1380"/>
      <c r="U129" s="1380"/>
      <c r="V129" s="1380"/>
      <c r="W129" s="1380"/>
      <c r="X129" s="1468"/>
      <c r="Y129" s="1468"/>
      <c r="Z129" s="1499"/>
      <c r="AA129" s="812"/>
      <c r="AC129" s="619"/>
      <c r="AD129" s="643"/>
      <c r="AE129" s="643"/>
      <c r="AF129" s="625"/>
      <c r="AG129" s="625"/>
      <c r="AH129" s="625"/>
      <c r="AI129" s="626"/>
      <c r="AJ129" s="626"/>
      <c r="AK129" s="626"/>
      <c r="AL129" s="626"/>
      <c r="AM129" s="626"/>
      <c r="AN129" s="626"/>
      <c r="AO129" s="626"/>
      <c r="AP129" s="626"/>
      <c r="AQ129" s="631"/>
      <c r="AR129" s="631"/>
      <c r="AS129" s="627"/>
    </row>
    <row r="130" spans="1:51" s="31" customFormat="1" ht="23.25" customHeight="1" thickBot="1">
      <c r="A130" s="1907" t="s">
        <v>327</v>
      </c>
      <c r="B130" s="1908"/>
      <c r="C130" s="1908"/>
      <c r="D130" s="1908"/>
      <c r="E130" s="1908"/>
      <c r="F130" s="1908"/>
      <c r="G130" s="1908"/>
      <c r="H130" s="1908"/>
      <c r="I130" s="1908"/>
      <c r="J130" s="1908"/>
      <c r="K130" s="1908"/>
      <c r="L130" s="1908"/>
      <c r="M130" s="1908"/>
      <c r="N130" s="1908"/>
      <c r="O130" s="1908"/>
      <c r="P130" s="1908"/>
      <c r="Q130" s="1908"/>
      <c r="R130" s="1908"/>
      <c r="S130" s="1908"/>
      <c r="T130" s="1908"/>
      <c r="U130" s="1908"/>
      <c r="V130" s="1908"/>
      <c r="W130" s="1908"/>
      <c r="X130" s="1908"/>
      <c r="Y130" s="1908"/>
      <c r="Z130" s="1909"/>
      <c r="AA130" s="816"/>
      <c r="AB130" s="30"/>
      <c r="AC130" s="1004">
        <f>G71+G74+G77+G80+G81+G84+G87+G90+G93+G97+G100+G103</f>
        <v>61.5</v>
      </c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</row>
    <row r="131" spans="1:50" s="18" customFormat="1" ht="32.25" customHeight="1" thickBot="1">
      <c r="A131" s="1500">
        <v>1</v>
      </c>
      <c r="B131" s="1501" t="s">
        <v>71</v>
      </c>
      <c r="C131" s="1284"/>
      <c r="D131" s="1284"/>
      <c r="E131" s="1502"/>
      <c r="F131" s="1284"/>
      <c r="G131" s="1503">
        <v>16.5</v>
      </c>
      <c r="H131" s="1167">
        <f>G131*30</f>
        <v>495</v>
      </c>
      <c r="I131" s="1284">
        <f>SUMPRODUCT(N131:R131,$N$4:$R$4)</f>
        <v>0</v>
      </c>
      <c r="J131" s="1284"/>
      <c r="K131" s="1284"/>
      <c r="L131" s="1284">
        <v>0</v>
      </c>
      <c r="M131" s="1502">
        <f>H131-I131</f>
        <v>495</v>
      </c>
      <c r="N131" s="1111"/>
      <c r="O131" s="1345"/>
      <c r="P131" s="1345"/>
      <c r="Q131" s="1345"/>
      <c r="R131" s="1345"/>
      <c r="S131" s="1345"/>
      <c r="T131" s="1345"/>
      <c r="U131" s="1345"/>
      <c r="V131" s="1345"/>
      <c r="W131" s="1345"/>
      <c r="X131" s="1345"/>
      <c r="Y131" s="1461"/>
      <c r="Z131" s="1463"/>
      <c r="AA131" s="812">
        <v>3</v>
      </c>
      <c r="AB131" s="6"/>
      <c r="AC131" s="1005">
        <f>G72+G75+G78+G82+G85+G88+G91+G94+G98+G101+G104</f>
        <v>14</v>
      </c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spans="1:50" s="18" customFormat="1" ht="27.75" customHeight="1" thickBot="1">
      <c r="A132" s="1504">
        <v>2</v>
      </c>
      <c r="B132" s="1505" t="s">
        <v>72</v>
      </c>
      <c r="C132" s="1284" t="s">
        <v>300</v>
      </c>
      <c r="D132" s="1284"/>
      <c r="E132" s="1502"/>
      <c r="F132" s="1284"/>
      <c r="G132" s="1503">
        <v>3</v>
      </c>
      <c r="H132" s="1167">
        <f>G132*30</f>
        <v>90</v>
      </c>
      <c r="I132" s="1284">
        <f>SUMPRODUCT(N132:R132,$N$4:$R$4)</f>
        <v>0</v>
      </c>
      <c r="J132" s="1284"/>
      <c r="K132" s="1284"/>
      <c r="L132" s="1284">
        <v>0</v>
      </c>
      <c r="M132" s="1502">
        <f>H132-I132</f>
        <v>90</v>
      </c>
      <c r="N132" s="1111"/>
      <c r="O132" s="1345"/>
      <c r="P132" s="1345"/>
      <c r="Q132" s="1345"/>
      <c r="R132" s="1345"/>
      <c r="S132" s="1345"/>
      <c r="T132" s="1345"/>
      <c r="U132" s="1345"/>
      <c r="V132" s="1345"/>
      <c r="W132" s="1345"/>
      <c r="X132" s="1345"/>
      <c r="Y132" s="1461"/>
      <c r="Z132" s="1463"/>
      <c r="AA132" s="812">
        <v>3</v>
      </c>
      <c r="AB132" s="6"/>
      <c r="AC132" s="1005">
        <f>G73+G76+G79+G80+G83+G86+G89+G92+G95+G99+G102+G105+G107</f>
        <v>48.5</v>
      </c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spans="1:50" s="18" customFormat="1" ht="20.25" customHeight="1" thickBot="1">
      <c r="A133" s="1598">
        <v>4</v>
      </c>
      <c r="B133" s="1541" t="s">
        <v>73</v>
      </c>
      <c r="C133" s="1260"/>
      <c r="D133" s="1260"/>
      <c r="E133" s="1599"/>
      <c r="F133" s="1600"/>
      <c r="G133" s="868"/>
      <c r="H133" s="1291">
        <f>G133*30</f>
        <v>0</v>
      </c>
      <c r="I133" s="1314"/>
      <c r="J133" s="1314"/>
      <c r="K133" s="1315"/>
      <c r="L133" s="1315"/>
      <c r="M133" s="1506"/>
      <c r="N133" s="1090"/>
      <c r="O133" s="1316"/>
      <c r="P133" s="1316"/>
      <c r="Q133" s="1316"/>
      <c r="R133" s="1316"/>
      <c r="S133" s="1316"/>
      <c r="T133" s="1316"/>
      <c r="U133" s="1316"/>
      <c r="V133" s="1316"/>
      <c r="W133" s="1316"/>
      <c r="X133" s="1316"/>
      <c r="Y133" s="1316"/>
      <c r="Z133" s="1316"/>
      <c r="AA133" s="812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spans="1:27" ht="13.5" customHeight="1" thickBot="1">
      <c r="A134" s="1330">
        <v>5</v>
      </c>
      <c r="B134" s="1541" t="s">
        <v>74</v>
      </c>
      <c r="C134" s="1601"/>
      <c r="D134" s="1601"/>
      <c r="E134" s="1602"/>
      <c r="F134" s="1603"/>
      <c r="G134" s="869"/>
      <c r="H134" s="1492">
        <f>G134*30</f>
        <v>0</v>
      </c>
      <c r="I134" s="1434"/>
      <c r="J134" s="1434"/>
      <c r="K134" s="1405"/>
      <c r="L134" s="1405"/>
      <c r="M134" s="1507"/>
      <c r="N134" s="1508"/>
      <c r="O134" s="1508"/>
      <c r="P134" s="1509"/>
      <c r="Q134" s="1509"/>
      <c r="R134" s="1508"/>
      <c r="S134" s="1508"/>
      <c r="T134" s="1508"/>
      <c r="U134" s="1508"/>
      <c r="V134" s="1508"/>
      <c r="W134" s="1508"/>
      <c r="X134" s="1508"/>
      <c r="Y134" s="1508"/>
      <c r="Z134" s="1508"/>
      <c r="AA134" s="810"/>
    </row>
    <row r="135" spans="1:29" ht="19.5" thickBot="1">
      <c r="A135" s="1893" t="s">
        <v>99</v>
      </c>
      <c r="B135" s="1910"/>
      <c r="C135" s="1510"/>
      <c r="D135" s="1444"/>
      <c r="E135" s="1445"/>
      <c r="F135" s="1446"/>
      <c r="G135" s="1511">
        <f>G71+G74+G77+G80+G81+G84+G87+G90+G93+G97+G100+G103+G106+G110+G111+G112+G113+G116+G119+G123+G129+G131+G132</f>
        <v>133</v>
      </c>
      <c r="H135" s="1511">
        <f>H71+H74+H77+H80+H81+H84+H87+H90+H93+H97+H100+H103+H106+H110+H111+H112+H113+H116+H119+H123+H129+H131+H132</f>
        <v>3990</v>
      </c>
      <c r="I135" s="1284"/>
      <c r="J135" s="1284"/>
      <c r="K135" s="1284"/>
      <c r="L135" s="1284"/>
      <c r="M135" s="1512"/>
      <c r="N135" s="1513"/>
      <c r="O135" s="1508"/>
      <c r="P135" s="1509"/>
      <c r="Q135" s="1509"/>
      <c r="R135" s="1508"/>
      <c r="S135" s="1508"/>
      <c r="T135" s="1508"/>
      <c r="U135" s="1508"/>
      <c r="V135" s="1508"/>
      <c r="W135" s="1508"/>
      <c r="X135" s="1508"/>
      <c r="Y135" s="1508"/>
      <c r="Z135" s="1508"/>
      <c r="AA135" s="810"/>
      <c r="AC135" s="54">
        <f>30*G135</f>
        <v>3990</v>
      </c>
    </row>
    <row r="136" spans="1:29" ht="19.5" thickBot="1">
      <c r="A136" s="1911" t="s">
        <v>54</v>
      </c>
      <c r="B136" s="1912"/>
      <c r="C136" s="1305"/>
      <c r="D136" s="1305"/>
      <c r="E136" s="1306"/>
      <c r="F136" s="1305"/>
      <c r="G136" s="1511">
        <f>G72+G75+G78+G82+G85+G88+G91+G94+G98+G101+G104+G107+G114+G117+G120+G124+G129</f>
        <v>33</v>
      </c>
      <c r="H136" s="1511">
        <f>H72+H75+H78+H82+H85+H88+H91+H94+H98+H101+H104+H107+H114+H117+H120+H124+H129</f>
        <v>990</v>
      </c>
      <c r="I136" s="1294"/>
      <c r="J136" s="1294"/>
      <c r="K136" s="1294"/>
      <c r="L136" s="1294"/>
      <c r="M136" s="1514"/>
      <c r="N136" s="1515"/>
      <c r="O136" s="1515"/>
      <c r="P136" s="1516"/>
      <c r="Q136" s="1516"/>
      <c r="R136" s="1515"/>
      <c r="S136" s="1515"/>
      <c r="T136" s="1515"/>
      <c r="U136" s="1515"/>
      <c r="V136" s="1515"/>
      <c r="W136" s="1515"/>
      <c r="X136" s="1515"/>
      <c r="Y136" s="1515"/>
      <c r="Z136" s="1515"/>
      <c r="AA136" s="810"/>
      <c r="AC136" s="54">
        <f>30*G136</f>
        <v>990</v>
      </c>
    </row>
    <row r="137" spans="1:50" s="32" customFormat="1" ht="19.5" thickBot="1">
      <c r="A137" s="1893" t="s">
        <v>214</v>
      </c>
      <c r="B137" s="1894"/>
      <c r="C137" s="1169"/>
      <c r="D137" s="1169"/>
      <c r="E137" s="1297"/>
      <c r="F137" s="1169"/>
      <c r="G137" s="1114">
        <f>G73+G76+G79+G80+G83+G86+G89+G92+G95+G99+G102+G105+G108+G109+G110+G111+G112+G115+G118+G121+G122+G125+G131+G132</f>
        <v>100</v>
      </c>
      <c r="H137" s="1114">
        <f>H73+H76+H79+H80+H83+H86+H89+H92+H95+H99+H102+H105+H108+H109+H110+H111+H112+H115+H118+H121+H122+H125+H131+H132</f>
        <v>3000</v>
      </c>
      <c r="I137" s="1114">
        <f>I73+I76+I79+I80+I83+I86+I89+I92+I95+I99+I102+I105+I108+I109+I110+I111+I112+I115+I118+I121+I122+I125</f>
        <v>168</v>
      </c>
      <c r="J137" s="1493" t="s">
        <v>347</v>
      </c>
      <c r="K137" s="1493" t="s">
        <v>348</v>
      </c>
      <c r="L137" s="1493" t="s">
        <v>332</v>
      </c>
      <c r="M137" s="1114">
        <f>M73+M76+M79+M80+M83+M86+M89+M92+M95+M99+M102+M105+M108+M109+M110+M111+M112+M115+M118+M121+M122+M125+M131+M132</f>
        <v>2832</v>
      </c>
      <c r="N137" s="1298">
        <f>SUM(N71:N125)</f>
        <v>16</v>
      </c>
      <c r="O137" s="1298">
        <f aca="true" t="shared" si="18" ref="O137:Z137">SUM(O71:O125)</f>
        <v>0</v>
      </c>
      <c r="P137" s="1298">
        <f t="shared" si="18"/>
        <v>16</v>
      </c>
      <c r="Q137" s="1298">
        <f t="shared" si="18"/>
        <v>2</v>
      </c>
      <c r="R137" s="1298">
        <f t="shared" si="18"/>
        <v>24</v>
      </c>
      <c r="S137" s="1298">
        <f t="shared" si="18"/>
        <v>0</v>
      </c>
      <c r="T137" s="1298">
        <f t="shared" si="18"/>
        <v>32</v>
      </c>
      <c r="U137" s="1298">
        <f t="shared" si="18"/>
        <v>8</v>
      </c>
      <c r="V137" s="1298">
        <f t="shared" si="18"/>
        <v>36</v>
      </c>
      <c r="W137" s="1298">
        <f t="shared" si="18"/>
        <v>2</v>
      </c>
      <c r="X137" s="1298">
        <f t="shared" si="18"/>
        <v>24</v>
      </c>
      <c r="Y137" s="1298">
        <f t="shared" si="18"/>
        <v>8</v>
      </c>
      <c r="Z137" s="1298">
        <f t="shared" si="18"/>
        <v>0</v>
      </c>
      <c r="AA137" s="818">
        <f>SUM(N137:Z137)</f>
        <v>168</v>
      </c>
      <c r="AB137" s="8"/>
      <c r="AC137" s="54">
        <f>30*G137</f>
        <v>3000</v>
      </c>
      <c r="AD137" s="54"/>
      <c r="AE137" s="54"/>
      <c r="AF137" s="54"/>
      <c r="AG137" s="54"/>
      <c r="AH137" s="8"/>
      <c r="AI137" s="54">
        <v>190</v>
      </c>
      <c r="AJ137" s="54">
        <v>2</v>
      </c>
      <c r="AK137" s="54"/>
      <c r="AL137" s="54"/>
      <c r="AM137" s="53"/>
      <c r="AN137" s="54"/>
      <c r="AO137" s="54"/>
      <c r="AP137" s="54"/>
      <c r="AQ137" s="54"/>
      <c r="AR137" s="53"/>
      <c r="AS137" s="54"/>
      <c r="AT137" s="8"/>
      <c r="AU137" s="8"/>
      <c r="AV137" s="8"/>
      <c r="AW137" s="8"/>
      <c r="AX137" s="8"/>
    </row>
    <row r="138" spans="1:50" s="32" customFormat="1" ht="19.5" thickBot="1">
      <c r="A138" s="1921"/>
      <c r="B138" s="1922"/>
      <c r="C138" s="1922"/>
      <c r="D138" s="1922"/>
      <c r="E138" s="1922"/>
      <c r="F138" s="1922"/>
      <c r="G138" s="1922"/>
      <c r="H138" s="1922"/>
      <c r="I138" s="1922"/>
      <c r="J138" s="1922"/>
      <c r="K138" s="1922"/>
      <c r="L138" s="1922"/>
      <c r="M138" s="1923"/>
      <c r="N138" s="1206"/>
      <c r="O138" s="1206"/>
      <c r="P138" s="1206"/>
      <c r="Q138" s="1206"/>
      <c r="R138" s="1206"/>
      <c r="S138" s="1206"/>
      <c r="T138" s="1205"/>
      <c r="U138" s="1206"/>
      <c r="V138" s="1206"/>
      <c r="W138" s="1206"/>
      <c r="X138" s="1206"/>
      <c r="Y138" s="1205"/>
      <c r="Z138" s="1206"/>
      <c r="AA138" s="819"/>
      <c r="AB138" s="8"/>
      <c r="AC138" s="54"/>
      <c r="AD138" s="54"/>
      <c r="AE138" s="54"/>
      <c r="AF138" s="54"/>
      <c r="AG138" s="54"/>
      <c r="AH138" s="54"/>
      <c r="AI138" s="54">
        <v>50</v>
      </c>
      <c r="AJ138" s="54">
        <v>16</v>
      </c>
      <c r="AK138" s="54"/>
      <c r="AL138" s="54"/>
      <c r="AM138" s="53"/>
      <c r="AN138" s="54"/>
      <c r="AO138" s="54"/>
      <c r="AP138" s="54"/>
      <c r="AQ138" s="54"/>
      <c r="AR138" s="53"/>
      <c r="AS138" s="54"/>
      <c r="AT138" s="8"/>
      <c r="AU138" s="8"/>
      <c r="AV138" s="8"/>
      <c r="AW138" s="8"/>
      <c r="AX138" s="8"/>
    </row>
    <row r="139" spans="1:36" ht="19.5" customHeight="1" thickBot="1">
      <c r="A139" s="1893" t="s">
        <v>75</v>
      </c>
      <c r="B139" s="1894"/>
      <c r="C139" s="1443"/>
      <c r="D139" s="1444"/>
      <c r="E139" s="1445"/>
      <c r="F139" s="1446"/>
      <c r="G139" s="1511">
        <f aca="true" t="shared" si="19" ref="G139:H141">G135+G66+G20</f>
        <v>219</v>
      </c>
      <c r="H139" s="1511">
        <f t="shared" si="19"/>
        <v>6570</v>
      </c>
      <c r="I139" s="1284"/>
      <c r="J139" s="1284"/>
      <c r="K139" s="1284"/>
      <c r="L139" s="1284"/>
      <c r="M139" s="1512"/>
      <c r="AA139" s="810"/>
      <c r="AB139" s="1039">
        <f>G71+G74+G77+G80+G81+G84+G87+G90+G93+G97+G100+G103+G106+G110+G111+G112+G113+G116+G119+G123</f>
        <v>101.5</v>
      </c>
      <c r="AF139" s="4"/>
      <c r="AG139" s="4"/>
      <c r="AH139" s="4"/>
      <c r="AI139" s="8">
        <v>16</v>
      </c>
      <c r="AJ139" s="8">
        <v>16</v>
      </c>
    </row>
    <row r="140" spans="1:34" ht="19.5" customHeight="1" thickBot="1">
      <c r="A140" s="1893" t="s">
        <v>54</v>
      </c>
      <c r="B140" s="1894"/>
      <c r="C140" s="1169"/>
      <c r="D140" s="1169"/>
      <c r="E140" s="1297"/>
      <c r="F140" s="1169"/>
      <c r="G140" s="1511">
        <f t="shared" si="19"/>
        <v>78.5</v>
      </c>
      <c r="H140" s="1511">
        <f t="shared" si="19"/>
        <v>2355</v>
      </c>
      <c r="I140" s="1300"/>
      <c r="J140" s="1519"/>
      <c r="K140" s="1519"/>
      <c r="L140" s="1519"/>
      <c r="M140" s="1448"/>
      <c r="AA140" s="810"/>
      <c r="AC140" s="1003">
        <f>I73+I76+I79+I80+I83+I86+I89+I92+I95+I99+I102+I105+I107+I108</f>
        <v>94</v>
      </c>
      <c r="AF140" s="4"/>
      <c r="AG140" s="4"/>
      <c r="AH140" s="4"/>
    </row>
    <row r="141" spans="1:50" s="34" customFormat="1" ht="19.5" thickBot="1">
      <c r="A141" s="1893" t="s">
        <v>55</v>
      </c>
      <c r="B141" s="1894"/>
      <c r="C141" s="1169"/>
      <c r="D141" s="1169"/>
      <c r="E141" s="1297"/>
      <c r="F141" s="1169"/>
      <c r="G141" s="1511">
        <f t="shared" si="19"/>
        <v>140.5</v>
      </c>
      <c r="H141" s="1511">
        <f t="shared" si="19"/>
        <v>4215</v>
      </c>
      <c r="I141" s="1520">
        <f>SUM(I137,I68,I22)</f>
        <v>290</v>
      </c>
      <c r="J141" s="1383" t="s">
        <v>350</v>
      </c>
      <c r="K141" s="1383" t="s">
        <v>351</v>
      </c>
      <c r="L141" s="1383" t="s">
        <v>338</v>
      </c>
      <c r="M141" s="1521">
        <f aca="true" t="shared" si="20" ref="M141:Z141">SUM(M137,M68,M22)</f>
        <v>3925</v>
      </c>
      <c r="N141" s="1522">
        <f t="shared" si="20"/>
        <v>46</v>
      </c>
      <c r="O141" s="1522">
        <f t="shared" si="20"/>
        <v>6</v>
      </c>
      <c r="P141" s="1522">
        <f t="shared" si="20"/>
        <v>60</v>
      </c>
      <c r="Q141" s="1522">
        <f t="shared" si="20"/>
        <v>10</v>
      </c>
      <c r="R141" s="1522">
        <f t="shared" si="20"/>
        <v>36</v>
      </c>
      <c r="S141" s="1522">
        <f t="shared" si="20"/>
        <v>2</v>
      </c>
      <c r="T141" s="1522">
        <f t="shared" si="20"/>
        <v>40</v>
      </c>
      <c r="U141" s="1522">
        <f t="shared" si="20"/>
        <v>8</v>
      </c>
      <c r="V141" s="1522">
        <f t="shared" si="20"/>
        <v>36</v>
      </c>
      <c r="W141" s="1522">
        <f t="shared" si="20"/>
        <v>2</v>
      </c>
      <c r="X141" s="1522">
        <f t="shared" si="20"/>
        <v>32</v>
      </c>
      <c r="Y141" s="1522">
        <f t="shared" si="20"/>
        <v>8</v>
      </c>
      <c r="Z141" s="1522">
        <f t="shared" si="20"/>
        <v>0</v>
      </c>
      <c r="AA141" s="808">
        <f>SUM(N141:Z141)</f>
        <v>286</v>
      </c>
      <c r="AB141" s="8"/>
      <c r="AC141" s="53">
        <f>30*G139</f>
        <v>6570</v>
      </c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8"/>
      <c r="AU141" s="8"/>
      <c r="AV141" s="8"/>
      <c r="AW141" s="8"/>
      <c r="AX141" s="8"/>
    </row>
    <row r="142" spans="1:49" ht="19.5" customHeight="1" thickBot="1">
      <c r="A142" s="1924" t="s">
        <v>76</v>
      </c>
      <c r="B142" s="1925"/>
      <c r="C142" s="1925"/>
      <c r="D142" s="1925"/>
      <c r="E142" s="1925"/>
      <c r="F142" s="1925"/>
      <c r="G142" s="1925"/>
      <c r="H142" s="1925"/>
      <c r="I142" s="1925"/>
      <c r="J142" s="1925"/>
      <c r="K142" s="1925"/>
      <c r="L142" s="1925"/>
      <c r="M142" s="1925"/>
      <c r="N142" s="1889"/>
      <c r="O142" s="1889"/>
      <c r="P142" s="1889"/>
      <c r="Q142" s="1889"/>
      <c r="R142" s="1889"/>
      <c r="S142" s="1889"/>
      <c r="T142" s="1889"/>
      <c r="U142" s="1889"/>
      <c r="V142" s="1889"/>
      <c r="W142" s="1889"/>
      <c r="X142" s="1889"/>
      <c r="Y142" s="1889"/>
      <c r="Z142" s="1889"/>
      <c r="AA142" s="816"/>
      <c r="AB142" s="30"/>
      <c r="AC142" s="53">
        <f>30*G140</f>
        <v>2355</v>
      </c>
      <c r="AD142" s="30"/>
      <c r="AQ142" s="1076"/>
      <c r="AR142" s="1076">
        <v>1</v>
      </c>
      <c r="AS142" s="1076">
        <v>2</v>
      </c>
      <c r="AT142" s="1076">
        <v>3</v>
      </c>
      <c r="AU142" s="1076">
        <v>4</v>
      </c>
      <c r="AV142" s="1076">
        <v>5</v>
      </c>
      <c r="AW142" s="1076" t="s">
        <v>299</v>
      </c>
    </row>
    <row r="143" spans="1:49" s="5" customFormat="1" ht="40.5" customHeight="1" thickBot="1">
      <c r="A143" s="1175" t="s">
        <v>184</v>
      </c>
      <c r="B143" s="1110" t="s">
        <v>317</v>
      </c>
      <c r="C143" s="1123"/>
      <c r="D143" s="1123">
        <v>3</v>
      </c>
      <c r="E143" s="1113"/>
      <c r="F143" s="1112"/>
      <c r="G143" s="1413">
        <v>3</v>
      </c>
      <c r="H143" s="1167">
        <f aca="true" t="shared" si="21" ref="H143:H149">G143*30</f>
        <v>90</v>
      </c>
      <c r="I143" s="1168">
        <v>8</v>
      </c>
      <c r="J143" s="1168" t="s">
        <v>277</v>
      </c>
      <c r="K143" s="1123" t="s">
        <v>278</v>
      </c>
      <c r="L143" s="1168"/>
      <c r="M143" s="1299">
        <f>H143-I143</f>
        <v>82</v>
      </c>
      <c r="N143" s="1132"/>
      <c r="O143" s="1132"/>
      <c r="P143" s="1113"/>
      <c r="Q143" s="1113"/>
      <c r="R143" s="1113">
        <v>8</v>
      </c>
      <c r="S143" s="1523">
        <v>0</v>
      </c>
      <c r="T143" s="1113"/>
      <c r="U143" s="1113"/>
      <c r="V143" s="1523"/>
      <c r="W143" s="1523"/>
      <c r="X143" s="1523"/>
      <c r="Y143" s="1524"/>
      <c r="Z143" s="1525"/>
      <c r="AA143" s="809">
        <v>2</v>
      </c>
      <c r="AC143" s="53">
        <f>30*G141</f>
        <v>4215</v>
      </c>
      <c r="AD143" s="619"/>
      <c r="AE143" s="619"/>
      <c r="AF143" s="625"/>
      <c r="AG143" s="625"/>
      <c r="AH143" s="625" t="s">
        <v>330</v>
      </c>
      <c r="AI143" s="1076" t="s">
        <v>301</v>
      </c>
      <c r="AJ143" s="1077">
        <f>SUMIF(AH$143:AH$149,1,G$143:G$149)</f>
        <v>0</v>
      </c>
      <c r="AK143" s="644"/>
      <c r="AL143" s="644"/>
      <c r="AM143" s="631"/>
      <c r="AN143" s="631"/>
      <c r="AO143" s="644"/>
      <c r="AP143" s="644"/>
      <c r="AQ143" s="1076" t="s">
        <v>366</v>
      </c>
      <c r="AR143" s="1076">
        <f aca="true" t="shared" si="22" ref="AR143:AW143">COUNTIF($C143:$C149,AR$10)</f>
        <v>0</v>
      </c>
      <c r="AS143" s="1076">
        <f t="shared" si="22"/>
        <v>0</v>
      </c>
      <c r="AT143" s="1076">
        <f t="shared" si="22"/>
        <v>0</v>
      </c>
      <c r="AU143" s="1076">
        <f t="shared" si="22"/>
        <v>0</v>
      </c>
      <c r="AV143" s="1076">
        <f t="shared" si="22"/>
        <v>0</v>
      </c>
      <c r="AW143" s="1076">
        <f t="shared" si="22"/>
        <v>1</v>
      </c>
    </row>
    <row r="144" spans="1:49" s="5" customFormat="1" ht="40.5" customHeight="1" thickBot="1">
      <c r="A144" s="1175" t="s">
        <v>268</v>
      </c>
      <c r="B144" s="1110" t="s">
        <v>318</v>
      </c>
      <c r="C144" s="1123"/>
      <c r="D144" s="1123">
        <v>5</v>
      </c>
      <c r="E144" s="1113"/>
      <c r="F144" s="1112"/>
      <c r="G144" s="1413">
        <v>3</v>
      </c>
      <c r="H144" s="1167">
        <f t="shared" si="21"/>
        <v>90</v>
      </c>
      <c r="I144" s="1168">
        <v>8</v>
      </c>
      <c r="J144" s="1168" t="s">
        <v>277</v>
      </c>
      <c r="K144" s="1123" t="s">
        <v>278</v>
      </c>
      <c r="L144" s="1168"/>
      <c r="M144" s="1299">
        <f>H144-I144</f>
        <v>82</v>
      </c>
      <c r="N144" s="1132"/>
      <c r="O144" s="1132"/>
      <c r="P144" s="1113"/>
      <c r="Q144" s="1113"/>
      <c r="R144" s="1113"/>
      <c r="S144" s="1523"/>
      <c r="T144" s="1113"/>
      <c r="U144" s="1113"/>
      <c r="V144" s="1523">
        <v>8</v>
      </c>
      <c r="W144" s="1523">
        <v>0</v>
      </c>
      <c r="X144" s="1523"/>
      <c r="Y144" s="1524"/>
      <c r="Z144" s="1525"/>
      <c r="AA144" s="809">
        <v>3</v>
      </c>
      <c r="AC144" s="619"/>
      <c r="AD144" s="619"/>
      <c r="AE144" s="619" t="s">
        <v>296</v>
      </c>
      <c r="AF144" s="625"/>
      <c r="AG144" s="625"/>
      <c r="AH144" s="625" t="s">
        <v>312</v>
      </c>
      <c r="AI144" s="1076" t="s">
        <v>302</v>
      </c>
      <c r="AJ144" s="1077">
        <f>SUMIF(AH$143:AH$149,2,G$143:G$149)</f>
        <v>9</v>
      </c>
      <c r="AK144" s="644"/>
      <c r="AL144" s="644"/>
      <c r="AM144" s="631"/>
      <c r="AN144" s="631"/>
      <c r="AO144" s="644"/>
      <c r="AP144" s="644"/>
      <c r="AQ144" s="1076" t="s">
        <v>367</v>
      </c>
      <c r="AR144" s="1076">
        <f aca="true" t="shared" si="23" ref="AR144:AW144">COUNTIF($D143:$D149,AR$10)</f>
        <v>0</v>
      </c>
      <c r="AS144" s="1076">
        <f t="shared" si="23"/>
        <v>0</v>
      </c>
      <c r="AT144" s="1076">
        <f t="shared" si="23"/>
        <v>2</v>
      </c>
      <c r="AU144" s="1076">
        <f t="shared" si="23"/>
        <v>1</v>
      </c>
      <c r="AV144" s="1076">
        <f t="shared" si="23"/>
        <v>1</v>
      </c>
      <c r="AW144" s="1076">
        <f t="shared" si="23"/>
        <v>0</v>
      </c>
    </row>
    <row r="145" spans="1:49" s="6" customFormat="1" ht="57" customHeight="1" thickBot="1">
      <c r="A145" s="1175" t="s">
        <v>320</v>
      </c>
      <c r="B145" s="1526" t="s">
        <v>319</v>
      </c>
      <c r="C145" s="1389"/>
      <c r="D145" s="1105">
        <v>4</v>
      </c>
      <c r="E145" s="1527"/>
      <c r="F145" s="1527"/>
      <c r="G145" s="1528">
        <v>3</v>
      </c>
      <c r="H145" s="1167">
        <f t="shared" si="21"/>
        <v>90</v>
      </c>
      <c r="I145" s="1168">
        <v>6</v>
      </c>
      <c r="J145" s="1168" t="s">
        <v>279</v>
      </c>
      <c r="K145" s="1123" t="s">
        <v>280</v>
      </c>
      <c r="L145" s="1389"/>
      <c r="M145" s="1299">
        <f>H145-I145</f>
        <v>84</v>
      </c>
      <c r="N145" s="1105"/>
      <c r="O145" s="1105"/>
      <c r="P145" s="1393"/>
      <c r="Q145" s="1393"/>
      <c r="R145" s="1393"/>
      <c r="S145" s="1419"/>
      <c r="T145" s="1393">
        <v>4</v>
      </c>
      <c r="U145" s="1393">
        <v>2</v>
      </c>
      <c r="V145" s="1419"/>
      <c r="W145" s="1419"/>
      <c r="X145" s="1529"/>
      <c r="Y145" s="1530"/>
      <c r="Z145" s="1531"/>
      <c r="AA145" s="812">
        <v>2</v>
      </c>
      <c r="AC145" s="619"/>
      <c r="AD145" s="619"/>
      <c r="AE145" s="619"/>
      <c r="AF145" s="625"/>
      <c r="AG145" s="625"/>
      <c r="AH145" s="625" t="s">
        <v>330</v>
      </c>
      <c r="AI145" s="1076" t="s">
        <v>303</v>
      </c>
      <c r="AJ145" s="1077">
        <f>SUMIF(AH$143:AH$149,3,G$143:G$149)</f>
        <v>6</v>
      </c>
      <c r="AK145" s="644"/>
      <c r="AL145" s="644"/>
      <c r="AM145" s="631"/>
      <c r="AN145" s="631"/>
      <c r="AO145" s="645"/>
      <c r="AP145" s="645"/>
      <c r="AQ145" s="1076" t="s">
        <v>369</v>
      </c>
      <c r="AR145" s="1076">
        <f aca="true" t="shared" si="24" ref="AR145:AW145">COUNTIF($E143:$E149,AR$10)</f>
        <v>0</v>
      </c>
      <c r="AS145" s="1076">
        <f t="shared" si="24"/>
        <v>0</v>
      </c>
      <c r="AT145" s="1076">
        <f t="shared" si="24"/>
        <v>0</v>
      </c>
      <c r="AU145" s="1076">
        <f t="shared" si="24"/>
        <v>0</v>
      </c>
      <c r="AV145" s="1076">
        <f t="shared" si="24"/>
        <v>0</v>
      </c>
      <c r="AW145" s="1076">
        <f t="shared" si="24"/>
        <v>0</v>
      </c>
    </row>
    <row r="146" spans="1:49" s="6" customFormat="1" ht="36.75" customHeight="1" thickBot="1">
      <c r="A146" s="1175" t="s">
        <v>215</v>
      </c>
      <c r="B146" s="1110" t="s">
        <v>321</v>
      </c>
      <c r="C146" s="1123"/>
      <c r="D146" s="1123">
        <v>3</v>
      </c>
      <c r="E146" s="1113"/>
      <c r="F146" s="1113"/>
      <c r="G146" s="1114">
        <v>3</v>
      </c>
      <c r="H146" s="1167">
        <f t="shared" si="21"/>
        <v>90</v>
      </c>
      <c r="I146" s="1168">
        <v>6</v>
      </c>
      <c r="J146" s="1168" t="s">
        <v>279</v>
      </c>
      <c r="K146" s="1123" t="s">
        <v>280</v>
      </c>
      <c r="L146" s="1389"/>
      <c r="M146" s="1299">
        <f>H146-I146</f>
        <v>84</v>
      </c>
      <c r="N146" s="1132"/>
      <c r="O146" s="1113"/>
      <c r="P146" s="1113"/>
      <c r="Q146" s="1113"/>
      <c r="R146" s="1113">
        <v>4</v>
      </c>
      <c r="S146" s="1532">
        <v>2</v>
      </c>
      <c r="T146" s="1532"/>
      <c r="U146" s="1532"/>
      <c r="V146" s="1113"/>
      <c r="W146" s="1113"/>
      <c r="X146" s="1532"/>
      <c r="Y146" s="1533"/>
      <c r="Z146" s="1534"/>
      <c r="AA146" s="812">
        <v>2</v>
      </c>
      <c r="AC146" s="619"/>
      <c r="AD146" s="625"/>
      <c r="AE146" s="625"/>
      <c r="AF146" s="625"/>
      <c r="AG146" s="625"/>
      <c r="AH146" s="625" t="s">
        <v>330</v>
      </c>
      <c r="AI146" s="1076"/>
      <c r="AJ146" s="1077">
        <f>SUM(AJ143:AJ145)</f>
        <v>15</v>
      </c>
      <c r="AK146" s="628"/>
      <c r="AL146" s="628"/>
      <c r="AM146" s="626"/>
      <c r="AN146" s="626"/>
      <c r="AO146" s="625"/>
      <c r="AP146" s="625"/>
      <c r="AQ146" s="1076" t="s">
        <v>368</v>
      </c>
      <c r="AR146" s="1076">
        <f aca="true" t="shared" si="25" ref="AR146:AW146">COUNTIF($F143:$F149,AR$10)</f>
        <v>0</v>
      </c>
      <c r="AS146" s="1076">
        <f t="shared" si="25"/>
        <v>0</v>
      </c>
      <c r="AT146" s="1076">
        <f t="shared" si="25"/>
        <v>0</v>
      </c>
      <c r="AU146" s="1076">
        <f t="shared" si="25"/>
        <v>0</v>
      </c>
      <c r="AV146" s="1076">
        <f t="shared" si="25"/>
        <v>0</v>
      </c>
      <c r="AW146" s="1076">
        <f t="shared" si="25"/>
        <v>0</v>
      </c>
    </row>
    <row r="147" spans="1:34" s="6" customFormat="1" ht="49.5" customHeight="1" thickBot="1">
      <c r="A147" s="1175" t="s">
        <v>185</v>
      </c>
      <c r="B147" s="1497" t="s">
        <v>322</v>
      </c>
      <c r="C147" s="1535" t="s">
        <v>299</v>
      </c>
      <c r="D147" s="1535"/>
      <c r="E147" s="1535"/>
      <c r="F147" s="1535"/>
      <c r="G147" s="1536">
        <v>3</v>
      </c>
      <c r="H147" s="1167">
        <f t="shared" si="21"/>
        <v>90</v>
      </c>
      <c r="I147" s="1167">
        <v>12</v>
      </c>
      <c r="J147" s="1167" t="s">
        <v>276</v>
      </c>
      <c r="K147" s="1167" t="s">
        <v>279</v>
      </c>
      <c r="L147" s="1167"/>
      <c r="M147" s="1299">
        <f>H147-I147</f>
        <v>78</v>
      </c>
      <c r="N147" s="1535"/>
      <c r="O147" s="1164"/>
      <c r="P147" s="1535"/>
      <c r="Q147" s="1535"/>
      <c r="R147" s="1164"/>
      <c r="S147" s="1537"/>
      <c r="T147" s="1538"/>
      <c r="U147" s="1539"/>
      <c r="V147" s="1540"/>
      <c r="W147" s="1539"/>
      <c r="X147" s="1538">
        <v>12</v>
      </c>
      <c r="Y147" s="1538">
        <v>0</v>
      </c>
      <c r="Z147" s="1538"/>
      <c r="AA147" s="812"/>
      <c r="AH147" s="6">
        <v>3</v>
      </c>
    </row>
    <row r="148" spans="1:27" s="6" customFormat="1" ht="54" customHeight="1" thickBot="1">
      <c r="A148" s="1175" t="s">
        <v>323</v>
      </c>
      <c r="B148" s="1541" t="s">
        <v>190</v>
      </c>
      <c r="C148" s="1250"/>
      <c r="D148" s="1542"/>
      <c r="E148" s="1543"/>
      <c r="F148" s="1543"/>
      <c r="G148" s="1544">
        <v>3</v>
      </c>
      <c r="H148" s="1545">
        <f t="shared" si="21"/>
        <v>90</v>
      </c>
      <c r="I148" s="1546"/>
      <c r="J148" s="1546"/>
      <c r="K148" s="1546"/>
      <c r="L148" s="1546"/>
      <c r="M148" s="1546"/>
      <c r="N148" s="1546"/>
      <c r="O148" s="1164"/>
      <c r="P148" s="1250"/>
      <c r="Q148" s="1250"/>
      <c r="R148" s="1164"/>
      <c r="S148" s="1547"/>
      <c r="T148" s="1538"/>
      <c r="U148" s="1539"/>
      <c r="V148" s="1540"/>
      <c r="W148" s="1539"/>
      <c r="X148" s="1538"/>
      <c r="Y148" s="1538"/>
      <c r="Z148" s="1538"/>
      <c r="AA148" s="812"/>
    </row>
    <row r="149" spans="1:27" s="6" customFormat="1" ht="43.5" customHeight="1" thickBot="1">
      <c r="A149" s="1175" t="s">
        <v>324</v>
      </c>
      <c r="B149" s="1548" t="s">
        <v>100</v>
      </c>
      <c r="C149" s="1466"/>
      <c r="D149" s="1549"/>
      <c r="E149" s="1550"/>
      <c r="F149" s="1550"/>
      <c r="G149" s="1408">
        <v>3</v>
      </c>
      <c r="H149" s="1551">
        <f t="shared" si="21"/>
        <v>90</v>
      </c>
      <c r="I149" s="1546"/>
      <c r="J149" s="1546"/>
      <c r="K149" s="1546"/>
      <c r="L149" s="1546"/>
      <c r="M149" s="1546"/>
      <c r="N149" s="1546"/>
      <c r="O149" s="1164"/>
      <c r="P149" s="1250"/>
      <c r="Q149" s="1250"/>
      <c r="R149" s="1164"/>
      <c r="S149" s="1547"/>
      <c r="T149" s="1538"/>
      <c r="U149" s="1539"/>
      <c r="V149" s="1540"/>
      <c r="W149" s="1539"/>
      <c r="X149" s="1538"/>
      <c r="Y149" s="1538"/>
      <c r="Z149" s="1538"/>
      <c r="AA149" s="812"/>
    </row>
    <row r="150" spans="1:27" s="6" customFormat="1" ht="26.25" customHeight="1" hidden="1">
      <c r="A150" s="1552"/>
      <c r="B150" s="1541"/>
      <c r="C150" s="1250"/>
      <c r="D150" s="1542"/>
      <c r="E150" s="1543"/>
      <c r="F150" s="1543"/>
      <c r="G150" s="1202"/>
      <c r="H150" s="1545"/>
      <c r="I150" s="1546"/>
      <c r="J150" s="1546"/>
      <c r="K150" s="1546"/>
      <c r="L150" s="1546"/>
      <c r="M150" s="1546"/>
      <c r="N150" s="1546"/>
      <c r="O150" s="1164"/>
      <c r="P150" s="1250"/>
      <c r="Q150" s="1250"/>
      <c r="R150" s="1164"/>
      <c r="S150" s="1547"/>
      <c r="T150" s="1538"/>
      <c r="U150" s="1539"/>
      <c r="V150" s="1540"/>
      <c r="W150" s="1539"/>
      <c r="X150" s="1538"/>
      <c r="Y150" s="1538"/>
      <c r="Z150" s="1538"/>
      <c r="AA150" s="812"/>
    </row>
    <row r="151" spans="1:27" s="6" customFormat="1" ht="48.75" customHeight="1" hidden="1">
      <c r="A151" s="1552"/>
      <c r="B151" s="1541"/>
      <c r="C151" s="1250"/>
      <c r="D151" s="1542"/>
      <c r="E151" s="1543"/>
      <c r="F151" s="1543"/>
      <c r="G151" s="1544"/>
      <c r="H151" s="1545"/>
      <c r="I151" s="1546"/>
      <c r="J151" s="1546"/>
      <c r="K151" s="1546"/>
      <c r="L151" s="1546"/>
      <c r="M151" s="1546"/>
      <c r="N151" s="1546"/>
      <c r="O151" s="1164"/>
      <c r="P151" s="1250"/>
      <c r="Q151" s="1250"/>
      <c r="R151" s="1164"/>
      <c r="S151" s="1547"/>
      <c r="T151" s="1538"/>
      <c r="U151" s="1539"/>
      <c r="V151" s="1540"/>
      <c r="W151" s="1539"/>
      <c r="X151" s="1538"/>
      <c r="Y151" s="1538"/>
      <c r="Z151" s="1538"/>
      <c r="AA151" s="812"/>
    </row>
    <row r="152" spans="1:27" s="6" customFormat="1" ht="47.25" customHeight="1" hidden="1" thickBot="1">
      <c r="A152" s="1553"/>
      <c r="B152" s="1548"/>
      <c r="C152" s="1466"/>
      <c r="D152" s="1549"/>
      <c r="E152" s="1550"/>
      <c r="F152" s="1550"/>
      <c r="G152" s="1408"/>
      <c r="H152" s="1551"/>
      <c r="I152" s="1554"/>
      <c r="J152" s="1554"/>
      <c r="K152" s="1554"/>
      <c r="L152" s="1554"/>
      <c r="M152" s="1554"/>
      <c r="N152" s="1554"/>
      <c r="O152" s="1420"/>
      <c r="P152" s="1466"/>
      <c r="Q152" s="1466"/>
      <c r="R152" s="1420"/>
      <c r="S152" s="1555"/>
      <c r="T152" s="1556"/>
      <c r="U152" s="1557"/>
      <c r="V152" s="1558"/>
      <c r="W152" s="1557"/>
      <c r="X152" s="1556"/>
      <c r="Y152" s="1556"/>
      <c r="Z152" s="1556"/>
      <c r="AA152" s="812"/>
    </row>
    <row r="153" spans="1:27" ht="19.5" customHeight="1" thickBot="1">
      <c r="A153" s="1893" t="s">
        <v>78</v>
      </c>
      <c r="B153" s="1894"/>
      <c r="C153" s="1443"/>
      <c r="D153" s="1444"/>
      <c r="E153" s="1445"/>
      <c r="F153" s="1446"/>
      <c r="G153" s="1511">
        <f>SUM(G143:G152)</f>
        <v>21</v>
      </c>
      <c r="H153" s="1167">
        <f>SUM(H154:H155)</f>
        <v>630</v>
      </c>
      <c r="I153" s="1284"/>
      <c r="J153" s="1284"/>
      <c r="K153" s="1284"/>
      <c r="L153" s="1284"/>
      <c r="M153" s="1284"/>
      <c r="N153" s="1300"/>
      <c r="O153" s="1300"/>
      <c r="P153" s="1426"/>
      <c r="Q153" s="1426"/>
      <c r="R153" s="1300"/>
      <c r="S153" s="1300"/>
      <c r="T153" s="1300"/>
      <c r="U153" s="1300"/>
      <c r="V153" s="1300"/>
      <c r="W153" s="1300"/>
      <c r="X153" s="1300"/>
      <c r="Y153" s="1300"/>
      <c r="Z153" s="1448"/>
      <c r="AA153" s="810"/>
    </row>
    <row r="154" spans="1:27" ht="19.5" customHeight="1" thickBot="1">
      <c r="A154" s="1886" t="s">
        <v>54</v>
      </c>
      <c r="B154" s="1887"/>
      <c r="C154" s="1305"/>
      <c r="D154" s="1305"/>
      <c r="E154" s="1306"/>
      <c r="F154" s="1305"/>
      <c r="G154" s="1559">
        <f>G148+G149</f>
        <v>6</v>
      </c>
      <c r="H154" s="1307">
        <f>SUMIF($B$143:$B$152,"=*на базі ВНЗ 1 рівня*",H143:H152)</f>
        <v>180</v>
      </c>
      <c r="I154" s="1294"/>
      <c r="J154" s="1294"/>
      <c r="K154" s="1294"/>
      <c r="L154" s="1294"/>
      <c r="M154" s="1294"/>
      <c r="N154" s="1294"/>
      <c r="O154" s="1294"/>
      <c r="P154" s="1560"/>
      <c r="Q154" s="1560"/>
      <c r="R154" s="1294"/>
      <c r="S154" s="1294"/>
      <c r="T154" s="1561"/>
      <c r="U154" s="1294"/>
      <c r="V154" s="1294"/>
      <c r="W154" s="1294"/>
      <c r="X154" s="1294"/>
      <c r="Y154" s="1294"/>
      <c r="Z154" s="1561"/>
      <c r="AA154" s="810"/>
    </row>
    <row r="155" spans="1:50" s="32" customFormat="1" ht="18.75" customHeight="1" thickBot="1">
      <c r="A155" s="1926" t="s">
        <v>55</v>
      </c>
      <c r="B155" s="1926"/>
      <c r="C155" s="1420"/>
      <c r="D155" s="1420"/>
      <c r="E155" s="1420"/>
      <c r="F155" s="1420"/>
      <c r="G155" s="1408">
        <f>G143+G144+G145+G146+G147</f>
        <v>15</v>
      </c>
      <c r="H155" s="1408">
        <f>H143+H144+H145+H146+H147</f>
        <v>450</v>
      </c>
      <c r="I155" s="1471">
        <f>SUM(I143:I154)</f>
        <v>40</v>
      </c>
      <c r="J155" s="1420" t="s">
        <v>325</v>
      </c>
      <c r="K155" s="1123" t="s">
        <v>326</v>
      </c>
      <c r="L155" s="1420">
        <f>SUMIF($B$148:$B$160,"=* ДДМА*",L143:L152)</f>
        <v>0</v>
      </c>
      <c r="M155" s="1471">
        <f>SUM(M143:M154)</f>
        <v>410</v>
      </c>
      <c r="N155" s="1562">
        <f>SUM(N143:N149)</f>
        <v>0</v>
      </c>
      <c r="O155" s="1562">
        <f aca="true" t="shared" si="26" ref="O155:Z155">SUM(O143:O149)</f>
        <v>0</v>
      </c>
      <c r="P155" s="1562">
        <f t="shared" si="26"/>
        <v>0</v>
      </c>
      <c r="Q155" s="1562">
        <f t="shared" si="26"/>
        <v>0</v>
      </c>
      <c r="R155" s="1562">
        <f t="shared" si="26"/>
        <v>12</v>
      </c>
      <c r="S155" s="1562">
        <f t="shared" si="26"/>
        <v>2</v>
      </c>
      <c r="T155" s="1562">
        <f t="shared" si="26"/>
        <v>4</v>
      </c>
      <c r="U155" s="1562">
        <f t="shared" si="26"/>
        <v>2</v>
      </c>
      <c r="V155" s="1562">
        <f t="shared" si="26"/>
        <v>8</v>
      </c>
      <c r="W155" s="1562">
        <f t="shared" si="26"/>
        <v>0</v>
      </c>
      <c r="X155" s="1562">
        <f t="shared" si="26"/>
        <v>12</v>
      </c>
      <c r="Y155" s="1562">
        <f t="shared" si="26"/>
        <v>0</v>
      </c>
      <c r="Z155" s="1562">
        <f t="shared" si="26"/>
        <v>0</v>
      </c>
      <c r="AA155" s="820"/>
      <c r="AB155" s="8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8"/>
      <c r="AU155" s="8"/>
      <c r="AV155" s="8"/>
      <c r="AW155" s="8"/>
      <c r="AX155" s="8"/>
    </row>
    <row r="156" spans="1:34" ht="19.5" thickBot="1">
      <c r="A156" s="1893" t="s">
        <v>79</v>
      </c>
      <c r="B156" s="1894"/>
      <c r="C156" s="1563"/>
      <c r="D156" s="1564"/>
      <c r="E156" s="1565"/>
      <c r="F156" s="1565"/>
      <c r="G156" s="1566">
        <f aca="true" t="shared" si="27" ref="G156:H158">SUM(G139,G153)</f>
        <v>240</v>
      </c>
      <c r="H156" s="1567">
        <f t="shared" si="27"/>
        <v>7200</v>
      </c>
      <c r="I156" s="1567"/>
      <c r="J156" s="1567"/>
      <c r="K156" s="1567"/>
      <c r="L156" s="1567"/>
      <c r="M156" s="1568"/>
      <c r="AA156" s="810"/>
      <c r="AF156" s="4"/>
      <c r="AG156" s="4"/>
      <c r="AH156" s="4"/>
    </row>
    <row r="157" spans="1:34" ht="19.5" thickBot="1">
      <c r="A157" s="1893" t="s">
        <v>54</v>
      </c>
      <c r="B157" s="1894"/>
      <c r="C157" s="1389"/>
      <c r="D157" s="1389"/>
      <c r="E157" s="1569"/>
      <c r="F157" s="1389"/>
      <c r="G157" s="1570">
        <f t="shared" si="27"/>
        <v>84.5</v>
      </c>
      <c r="H157" s="1571">
        <f t="shared" si="27"/>
        <v>2535</v>
      </c>
      <c r="I157" s="1561"/>
      <c r="J157" s="1561"/>
      <c r="K157" s="1561"/>
      <c r="L157" s="1561"/>
      <c r="M157" s="1572"/>
      <c r="AA157" s="810"/>
      <c r="AF157" s="4"/>
      <c r="AG157" s="4"/>
      <c r="AH157" s="4"/>
    </row>
    <row r="158" spans="1:50" s="34" customFormat="1" ht="19.5" thickBot="1">
      <c r="A158" s="1893" t="s">
        <v>55</v>
      </c>
      <c r="B158" s="1894"/>
      <c r="C158" s="1169"/>
      <c r="D158" s="1169"/>
      <c r="E158" s="1297"/>
      <c r="F158" s="1169"/>
      <c r="G158" s="1521">
        <f t="shared" si="27"/>
        <v>155.5</v>
      </c>
      <c r="H158" s="1573">
        <f t="shared" si="27"/>
        <v>4665</v>
      </c>
      <c r="I158" s="1573">
        <f>SUM(I141,I155)</f>
        <v>330</v>
      </c>
      <c r="J158" s="1383" t="s">
        <v>349</v>
      </c>
      <c r="K158" s="1383" t="s">
        <v>352</v>
      </c>
      <c r="L158" s="1383" t="s">
        <v>338</v>
      </c>
      <c r="M158" s="1573">
        <f aca="true" t="shared" si="28" ref="M158:Z158">SUM(M141,M155)</f>
        <v>4335</v>
      </c>
      <c r="N158" s="1573">
        <f t="shared" si="28"/>
        <v>46</v>
      </c>
      <c r="O158" s="1573">
        <f t="shared" si="28"/>
        <v>6</v>
      </c>
      <c r="P158" s="1573">
        <f t="shared" si="28"/>
        <v>60</v>
      </c>
      <c r="Q158" s="1573">
        <f t="shared" si="28"/>
        <v>10</v>
      </c>
      <c r="R158" s="1573">
        <f t="shared" si="28"/>
        <v>48</v>
      </c>
      <c r="S158" s="1573">
        <f t="shared" si="28"/>
        <v>4</v>
      </c>
      <c r="T158" s="1573">
        <f t="shared" si="28"/>
        <v>44</v>
      </c>
      <c r="U158" s="1573">
        <f t="shared" si="28"/>
        <v>10</v>
      </c>
      <c r="V158" s="1573">
        <f t="shared" si="28"/>
        <v>44</v>
      </c>
      <c r="W158" s="1573">
        <f t="shared" si="28"/>
        <v>2</v>
      </c>
      <c r="X158" s="1573">
        <f t="shared" si="28"/>
        <v>44</v>
      </c>
      <c r="Y158" s="1573">
        <f t="shared" si="28"/>
        <v>8</v>
      </c>
      <c r="Z158" s="1573">
        <f t="shared" si="28"/>
        <v>0</v>
      </c>
      <c r="AA158" s="808">
        <f>SUM(N158:Z158)</f>
        <v>326</v>
      </c>
      <c r="AB158" s="8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1076"/>
      <c r="AR158" s="1076">
        <v>1</v>
      </c>
      <c r="AS158" s="1076">
        <v>2</v>
      </c>
      <c r="AT158" s="1076">
        <v>3</v>
      </c>
      <c r="AU158" s="1076">
        <v>4</v>
      </c>
      <c r="AV158" s="1076">
        <v>5</v>
      </c>
      <c r="AW158" s="1076" t="s">
        <v>299</v>
      </c>
      <c r="AX158" s="8"/>
    </row>
    <row r="159" spans="1:49" s="5" customFormat="1" ht="16.5" thickBot="1">
      <c r="A159" s="1916" t="s">
        <v>29</v>
      </c>
      <c r="B159" s="1917"/>
      <c r="C159" s="1917"/>
      <c r="D159" s="1917"/>
      <c r="E159" s="1917"/>
      <c r="F159" s="1917"/>
      <c r="G159" s="1917"/>
      <c r="H159" s="1917"/>
      <c r="I159" s="1917"/>
      <c r="J159" s="1917"/>
      <c r="K159" s="1917"/>
      <c r="L159" s="1917"/>
      <c r="M159" s="1918"/>
      <c r="N159" s="1919">
        <f>COUNTIF($C$11:$C$152,"=1")</f>
        <v>3</v>
      </c>
      <c r="O159" s="1920"/>
      <c r="P159" s="1919">
        <f>COUNTIF($C$11:$C$152,"=2")</f>
        <v>5</v>
      </c>
      <c r="Q159" s="1920"/>
      <c r="R159" s="1919">
        <f>COUNTIF($C$11:$C$152,"=3")</f>
        <v>2</v>
      </c>
      <c r="S159" s="1920"/>
      <c r="T159" s="1919">
        <v>2</v>
      </c>
      <c r="U159" s="1920"/>
      <c r="V159" s="1919">
        <f>COUNTIF($C$11:$C$152,"=5")</f>
        <v>3</v>
      </c>
      <c r="W159" s="1920"/>
      <c r="X159" s="1919">
        <v>4</v>
      </c>
      <c r="Y159" s="1920"/>
      <c r="Z159" s="1574"/>
      <c r="AQ159" s="1076" t="s">
        <v>366</v>
      </c>
      <c r="AR159" s="1076">
        <f aca="true" t="shared" si="29" ref="AR159:AW160">AR11+AR24+AR71+AR143</f>
        <v>3</v>
      </c>
      <c r="AS159" s="1076">
        <f t="shared" si="29"/>
        <v>5</v>
      </c>
      <c r="AT159" s="1076">
        <f t="shared" si="29"/>
        <v>2</v>
      </c>
      <c r="AU159" s="1076">
        <f t="shared" si="29"/>
        <v>1</v>
      </c>
      <c r="AV159" s="1076">
        <f t="shared" si="29"/>
        <v>3</v>
      </c>
      <c r="AW159" s="1076">
        <f t="shared" si="29"/>
        <v>4</v>
      </c>
    </row>
    <row r="160" spans="1:49" s="5" customFormat="1" ht="16.5" thickBot="1">
      <c r="A160" s="1927" t="s">
        <v>30</v>
      </c>
      <c r="B160" s="1928"/>
      <c r="C160" s="1928"/>
      <c r="D160" s="1928"/>
      <c r="E160" s="1928"/>
      <c r="F160" s="1928"/>
      <c r="G160" s="1928"/>
      <c r="H160" s="1928"/>
      <c r="I160" s="1928"/>
      <c r="J160" s="1928"/>
      <c r="K160" s="1928"/>
      <c r="L160" s="1928"/>
      <c r="M160" s="1929"/>
      <c r="N160" s="1919">
        <f>COUNTIF($D$11:$D$152,"=1")</f>
        <v>2</v>
      </c>
      <c r="O160" s="1920"/>
      <c r="P160" s="1919">
        <f>COUNTIF($D$11:$D$152,"=2")</f>
        <v>3</v>
      </c>
      <c r="Q160" s="1920"/>
      <c r="R160" s="1919">
        <f>COUNTIF($D$11:$D$152,"=3")</f>
        <v>5</v>
      </c>
      <c r="S160" s="1920"/>
      <c r="T160" s="1919">
        <f>COUNTIF($D$11:$D$152,"=4")</f>
        <v>4</v>
      </c>
      <c r="U160" s="1920"/>
      <c r="V160" s="1919">
        <f>COUNTIF($D$11:$D$152,"=5")</f>
        <v>4</v>
      </c>
      <c r="W160" s="1920"/>
      <c r="X160" s="1919">
        <v>2</v>
      </c>
      <c r="Y160" s="1920"/>
      <c r="Z160" s="1575"/>
      <c r="AB160" s="804">
        <f>SUMIF($AA$11:$AA$1155,"=1",G11:G155)</f>
        <v>49</v>
      </c>
      <c r="AC160" s="804">
        <f>SUMIF($AA$11:$AA$1155,"=2",G11:G155)</f>
        <v>45</v>
      </c>
      <c r="AD160" s="804">
        <f>SUMIF($AA$11:$AA$1155,"=3",G11:G155)</f>
        <v>56</v>
      </c>
      <c r="AQ160" s="1076" t="s">
        <v>367</v>
      </c>
      <c r="AR160" s="1076">
        <f t="shared" si="29"/>
        <v>2</v>
      </c>
      <c r="AS160" s="1076">
        <f t="shared" si="29"/>
        <v>3</v>
      </c>
      <c r="AT160" s="1076">
        <f t="shared" si="29"/>
        <v>5</v>
      </c>
      <c r="AU160" s="1076">
        <f t="shared" si="29"/>
        <v>4</v>
      </c>
      <c r="AV160" s="1076">
        <f t="shared" si="29"/>
        <v>4</v>
      </c>
      <c r="AW160" s="1076">
        <f t="shared" si="29"/>
        <v>2</v>
      </c>
    </row>
    <row r="161" spans="1:49" s="5" customFormat="1" ht="16.5" thickBot="1">
      <c r="A161" s="1927" t="s">
        <v>191</v>
      </c>
      <c r="B161" s="1928"/>
      <c r="C161" s="1928"/>
      <c r="D161" s="1928"/>
      <c r="E161" s="1928"/>
      <c r="F161" s="1928"/>
      <c r="G161" s="1928"/>
      <c r="H161" s="1928"/>
      <c r="I161" s="1928"/>
      <c r="J161" s="1928"/>
      <c r="K161" s="1928"/>
      <c r="L161" s="1928"/>
      <c r="M161" s="1929"/>
      <c r="N161" s="1919">
        <f>COUNTIF($E$11:$E$152,"=1")</f>
        <v>0</v>
      </c>
      <c r="O161" s="1920"/>
      <c r="P161" s="1919">
        <f>COUNTIF($E$11:$E$152,"=2")</f>
        <v>0</v>
      </c>
      <c r="Q161" s="1920"/>
      <c r="R161" s="1919">
        <f>COUNTIF($E$11:$E$152,"=3")</f>
        <v>0</v>
      </c>
      <c r="S161" s="1920"/>
      <c r="T161" s="1919">
        <f>COUNTIF($E$11:$E$152,"=4")</f>
        <v>2</v>
      </c>
      <c r="U161" s="1920"/>
      <c r="V161" s="1949">
        <f>COUNTIF($E$11:$E$152,"=5")-1</f>
        <v>-1</v>
      </c>
      <c r="W161" s="1920"/>
      <c r="X161" s="1919">
        <f>COUNTIF($E$11:$E$152,"=6")</f>
        <v>0</v>
      </c>
      <c r="Y161" s="1920"/>
      <c r="Z161" s="1576"/>
      <c r="AB161" s="805" t="s">
        <v>270</v>
      </c>
      <c r="AC161" s="805" t="s">
        <v>271</v>
      </c>
      <c r="AD161" s="805" t="s">
        <v>272</v>
      </c>
      <c r="AQ161" s="1076" t="s">
        <v>369</v>
      </c>
      <c r="AR161" s="1076">
        <f aca="true" t="shared" si="30" ref="AR161:AW162">AR13+AR26+AR73+AR145</f>
        <v>0</v>
      </c>
      <c r="AS161" s="1076">
        <f t="shared" si="30"/>
        <v>0</v>
      </c>
      <c r="AT161" s="1076">
        <f t="shared" si="30"/>
        <v>0</v>
      </c>
      <c r="AU161" s="1076">
        <f t="shared" si="30"/>
        <v>2</v>
      </c>
      <c r="AV161" s="1076">
        <f t="shared" si="30"/>
        <v>0</v>
      </c>
      <c r="AW161" s="1076">
        <f t="shared" si="30"/>
        <v>0</v>
      </c>
    </row>
    <row r="162" spans="1:49" s="5" customFormat="1" ht="16.5" thickBot="1">
      <c r="A162" s="1927" t="s">
        <v>192</v>
      </c>
      <c r="B162" s="1928"/>
      <c r="C162" s="1928"/>
      <c r="D162" s="1928"/>
      <c r="E162" s="1928"/>
      <c r="F162" s="1928"/>
      <c r="G162" s="1928"/>
      <c r="H162" s="1928"/>
      <c r="I162" s="1928"/>
      <c r="J162" s="1928"/>
      <c r="K162" s="1928"/>
      <c r="L162" s="1928"/>
      <c r="M162" s="1929"/>
      <c r="N162" s="1919">
        <f>COUNTIF($F$11:$F$152,"=1")</f>
        <v>0</v>
      </c>
      <c r="O162" s="1920"/>
      <c r="P162" s="1919">
        <f>COUNTIF($F$11:$F$152,"=2")</f>
        <v>0</v>
      </c>
      <c r="Q162" s="1920"/>
      <c r="R162" s="1919">
        <f>COUNTIF($F$11:$F$152,"=3")</f>
        <v>0</v>
      </c>
      <c r="S162" s="1920"/>
      <c r="T162" s="1919">
        <f>COUNTIF($F$11:$F$152,"=4")</f>
        <v>0</v>
      </c>
      <c r="U162" s="1920"/>
      <c r="V162" s="1919">
        <f>COUNTIF($F$11:$F$152,"=5")</f>
        <v>0</v>
      </c>
      <c r="W162" s="1920"/>
      <c r="X162" s="1919">
        <f>COUNTIF($F$11:$F$152,"=6")</f>
        <v>0</v>
      </c>
      <c r="Y162" s="1920"/>
      <c r="Z162" s="1576"/>
      <c r="AQ162" s="1076" t="s">
        <v>368</v>
      </c>
      <c r="AR162" s="1076">
        <f t="shared" si="30"/>
        <v>0</v>
      </c>
      <c r="AS162" s="1076">
        <f>COUNTIF($F159:$F165,AS$10)</f>
        <v>0</v>
      </c>
      <c r="AT162" s="1076">
        <f>COUNTIF($F159:$F165,AT$10)</f>
        <v>0</v>
      </c>
      <c r="AU162" s="1076">
        <f>COUNTIF($F159:$F165,AU$10)</f>
        <v>0</v>
      </c>
      <c r="AV162" s="1076">
        <f>COUNTIF($F159:$F165,AV$10)</f>
        <v>0</v>
      </c>
      <c r="AW162" s="1076">
        <f>COUNTIF($F159:$F165,AW$10)</f>
        <v>0</v>
      </c>
    </row>
    <row r="163" spans="1:28" s="5" customFormat="1" ht="16.5" thickBot="1">
      <c r="A163" s="1930" t="s">
        <v>346</v>
      </c>
      <c r="B163" s="1930"/>
      <c r="C163" s="1930"/>
      <c r="D163" s="1930"/>
      <c r="E163" s="1930"/>
      <c r="F163" s="1930"/>
      <c r="G163" s="1930"/>
      <c r="H163" s="1930"/>
      <c r="I163" s="1930"/>
      <c r="J163" s="1930"/>
      <c r="K163" s="1930"/>
      <c r="L163" s="1930"/>
      <c r="M163" s="1930"/>
      <c r="N163" s="1573"/>
      <c r="O163" s="1573"/>
      <c r="P163" s="1573"/>
      <c r="Q163" s="1573"/>
      <c r="R163" s="1573"/>
      <c r="S163" s="1573"/>
      <c r="T163" s="1573"/>
      <c r="U163" s="1573"/>
      <c r="V163" s="1573"/>
      <c r="W163" s="1573"/>
      <c r="X163" s="1573"/>
      <c r="Y163" s="1573"/>
      <c r="Z163" s="1573"/>
      <c r="AB163" s="5">
        <f>SUM(AB160:AD160)</f>
        <v>150</v>
      </c>
    </row>
    <row r="164" spans="8:36" ht="16.5" thickTop="1">
      <c r="H164" s="1578"/>
      <c r="J164" s="1931" t="s">
        <v>355</v>
      </c>
      <c r="K164" s="1931"/>
      <c r="L164" s="1931"/>
      <c r="M164" s="1932"/>
      <c r="N164" s="1933">
        <v>1</v>
      </c>
      <c r="O164" s="1934"/>
      <c r="P164" s="1935">
        <v>2</v>
      </c>
      <c r="Q164" s="1936"/>
      <c r="R164" s="1935">
        <v>3</v>
      </c>
      <c r="S164" s="1936"/>
      <c r="T164" s="1935">
        <v>4</v>
      </c>
      <c r="U164" s="1936"/>
      <c r="V164" s="1935">
        <v>5</v>
      </c>
      <c r="W164" s="1936"/>
      <c r="X164" s="1933" t="s">
        <v>299</v>
      </c>
      <c r="Y164" s="1934"/>
      <c r="Z164" s="1210" t="s">
        <v>300</v>
      </c>
      <c r="AI164" s="1076" t="s">
        <v>301</v>
      </c>
      <c r="AJ164" s="1077">
        <f>AJ11+AJ24+AJ71+AJ143</f>
        <v>49</v>
      </c>
    </row>
    <row r="165" spans="14:36" ht="15.75">
      <c r="N165" s="1937" t="s">
        <v>340</v>
      </c>
      <c r="O165" s="1938"/>
      <c r="P165" s="1937" t="s">
        <v>341</v>
      </c>
      <c r="Q165" s="1938"/>
      <c r="R165" s="1937" t="s">
        <v>342</v>
      </c>
      <c r="S165" s="1938"/>
      <c r="T165" s="1939" t="s">
        <v>343</v>
      </c>
      <c r="U165" s="1941"/>
      <c r="V165" s="1937" t="s">
        <v>344</v>
      </c>
      <c r="W165" s="1938"/>
      <c r="X165" s="1937" t="s">
        <v>356</v>
      </c>
      <c r="Y165" s="1938"/>
      <c r="Z165" s="1515"/>
      <c r="AI165" s="1076" t="s">
        <v>302</v>
      </c>
      <c r="AJ165" s="1077">
        <f>AJ12+AJ25+AJ72+AJ144</f>
        <v>47.5</v>
      </c>
    </row>
    <row r="166" spans="14:36" ht="15.75">
      <c r="N166" s="1872" t="s">
        <v>255</v>
      </c>
      <c r="O166" s="1872"/>
      <c r="P166" s="1872"/>
      <c r="Q166" s="1872"/>
      <c r="R166" s="1873" t="s">
        <v>256</v>
      </c>
      <c r="S166" s="1874"/>
      <c r="T166" s="1874"/>
      <c r="U166" s="1875"/>
      <c r="V166" s="1872" t="s">
        <v>257</v>
      </c>
      <c r="W166" s="1872"/>
      <c r="X166" s="1872"/>
      <c r="Y166" s="1872"/>
      <c r="Z166" s="1872"/>
      <c r="AI166" s="1076" t="s">
        <v>303</v>
      </c>
      <c r="AJ166" s="1077">
        <f>AJ13+AJ26+AJ73+AJ145+G131+G132</f>
        <v>59</v>
      </c>
    </row>
    <row r="167" spans="11:36" ht="15.75">
      <c r="K167" s="1945" t="s">
        <v>106</v>
      </c>
      <c r="L167" s="1945"/>
      <c r="M167" s="1945"/>
      <c r="N167" s="1939" t="s">
        <v>357</v>
      </c>
      <c r="O167" s="1940"/>
      <c r="P167" s="1940"/>
      <c r="Q167" s="1941"/>
      <c r="R167" s="1939" t="s">
        <v>358</v>
      </c>
      <c r="S167" s="1940"/>
      <c r="T167" s="1940"/>
      <c r="U167" s="1941"/>
      <c r="V167" s="1939" t="s">
        <v>359</v>
      </c>
      <c r="W167" s="1940"/>
      <c r="X167" s="1940"/>
      <c r="Y167" s="1940"/>
      <c r="Z167" s="1941"/>
      <c r="AI167" s="1076"/>
      <c r="AJ167" s="1077">
        <f>SUM(AJ164:AJ166)</f>
        <v>155.5</v>
      </c>
    </row>
    <row r="168" spans="1:20" ht="2.25" customHeight="1">
      <c r="A168" s="1581"/>
      <c r="B168" s="1947"/>
      <c r="C168" s="1947"/>
      <c r="D168" s="1947"/>
      <c r="E168" s="1947"/>
      <c r="F168" s="1947"/>
      <c r="G168" s="1947"/>
      <c r="H168" s="1947"/>
      <c r="I168" s="1947"/>
      <c r="J168" s="1947"/>
      <c r="K168" s="1947"/>
      <c r="L168" s="1947"/>
      <c r="M168" s="1947"/>
      <c r="N168" s="1947"/>
      <c r="O168" s="1947"/>
      <c r="P168" s="1947"/>
      <c r="Q168" s="1947"/>
      <c r="R168" s="1947"/>
      <c r="S168" s="1947"/>
      <c r="T168" s="1947"/>
    </row>
    <row r="169" spans="1:26" s="665" customFormat="1" ht="15.75">
      <c r="A169" s="1582"/>
      <c r="B169" s="1203"/>
      <c r="C169" s="1204"/>
      <c r="D169" s="1204"/>
      <c r="E169" s="1204"/>
      <c r="F169" s="1204"/>
      <c r="G169" s="1205"/>
      <c r="H169" s="1882"/>
      <c r="I169" s="1883"/>
      <c r="J169" s="1883"/>
      <c r="K169" s="1883"/>
      <c r="L169" s="1582"/>
      <c r="M169" s="1582"/>
      <c r="N169" s="1942">
        <f>AJ164</f>
        <v>49</v>
      </c>
      <c r="O169" s="1943"/>
      <c r="P169" s="1943"/>
      <c r="Q169" s="1944"/>
      <c r="R169" s="1946">
        <f>AJ165</f>
        <v>47.5</v>
      </c>
      <c r="S169" s="1948"/>
      <c r="T169" s="1948"/>
      <c r="U169" s="1948"/>
      <c r="V169" s="1946">
        <f>AJ166</f>
        <v>59</v>
      </c>
      <c r="W169" s="1946"/>
      <c r="X169" s="1946"/>
      <c r="Y169" s="1946"/>
      <c r="Z169" s="1946"/>
    </row>
    <row r="170" spans="1:26" s="665" customFormat="1" ht="15.75">
      <c r="A170" s="1582"/>
      <c r="B170" s="1203"/>
      <c r="C170" s="1204"/>
      <c r="D170" s="1204"/>
      <c r="E170" s="1204"/>
      <c r="F170" s="1206"/>
      <c r="G170" s="1205"/>
      <c r="H170" s="1205"/>
      <c r="I170" s="1207"/>
      <c r="J170" s="1208"/>
      <c r="K170" s="1208"/>
      <c r="L170" s="1582"/>
      <c r="M170" s="1582"/>
      <c r="N170" s="1582"/>
      <c r="O170" s="1582"/>
      <c r="P170" s="1582"/>
      <c r="Q170" s="1582"/>
      <c r="R170" s="1871">
        <f>N169+R169+V169</f>
        <v>155.5</v>
      </c>
      <c r="S170" s="1871"/>
      <c r="T170" s="1871"/>
      <c r="U170" s="1871"/>
      <c r="V170" s="1582"/>
      <c r="W170" s="1582"/>
      <c r="X170" s="1582"/>
      <c r="Y170" s="1582"/>
      <c r="Z170" s="1582"/>
    </row>
    <row r="171" spans="1:38" s="665" customFormat="1" ht="15.75">
      <c r="A171" s="1582"/>
      <c r="B171" s="1203"/>
      <c r="C171" s="1204"/>
      <c r="D171" s="1204"/>
      <c r="E171" s="1204"/>
      <c r="F171" s="1204"/>
      <c r="G171" s="1205"/>
      <c r="H171" s="1882"/>
      <c r="I171" s="1883"/>
      <c r="J171" s="1883"/>
      <c r="K171" s="1883"/>
      <c r="L171" s="1582"/>
      <c r="M171" s="1582"/>
      <c r="N171" s="1583"/>
      <c r="O171" s="1583"/>
      <c r="P171" s="1583"/>
      <c r="Q171" s="1583"/>
      <c r="R171" s="1871"/>
      <c r="S171" s="1871"/>
      <c r="T171" s="1871"/>
      <c r="U171" s="1871"/>
      <c r="V171" s="1583"/>
      <c r="W171" s="1583"/>
      <c r="X171" s="1583"/>
      <c r="Y171" s="1583"/>
      <c r="Z171" s="1583"/>
      <c r="AA171" s="666"/>
      <c r="AB171" s="666"/>
      <c r="AC171" s="666"/>
      <c r="AD171" s="666"/>
      <c r="AE171" s="666"/>
      <c r="AF171" s="666"/>
      <c r="AG171" s="666"/>
      <c r="AH171" s="666"/>
      <c r="AI171" s="666"/>
      <c r="AJ171" s="666"/>
      <c r="AK171" s="666"/>
      <c r="AL171" s="667"/>
    </row>
    <row r="172" spans="2:12" ht="15.75">
      <c r="B172" s="1203" t="s">
        <v>217</v>
      </c>
      <c r="C172" s="1204"/>
      <c r="D172" s="1880"/>
      <c r="E172" s="1880"/>
      <c r="F172" s="1881"/>
      <c r="G172" s="1881"/>
      <c r="H172" s="1205"/>
      <c r="I172" s="1882" t="s">
        <v>218</v>
      </c>
      <c r="J172" s="1883"/>
      <c r="K172" s="1883"/>
      <c r="L172" s="1883"/>
    </row>
    <row r="173" spans="2:12" ht="15.75">
      <c r="B173" s="1203"/>
      <c r="C173" s="1204"/>
      <c r="D173" s="1204"/>
      <c r="E173" s="1204"/>
      <c r="F173" s="1204"/>
      <c r="G173" s="1206"/>
      <c r="H173" s="1205"/>
      <c r="I173" s="1205"/>
      <c r="J173" s="1207"/>
      <c r="K173" s="1208"/>
      <c r="L173" s="1208"/>
    </row>
    <row r="174" spans="2:12" ht="15.75">
      <c r="B174" s="1203" t="s">
        <v>362</v>
      </c>
      <c r="C174" s="1204"/>
      <c r="D174" s="1880"/>
      <c r="E174" s="1880"/>
      <c r="F174" s="1881"/>
      <c r="G174" s="1881"/>
      <c r="H174" s="1205"/>
      <c r="I174" s="1882" t="s">
        <v>363</v>
      </c>
      <c r="J174" s="1883"/>
      <c r="K174" s="1883"/>
      <c r="L174" s="1883"/>
    </row>
  </sheetData>
  <sheetProtection/>
  <mergeCells count="123">
    <mergeCell ref="T160:U160"/>
    <mergeCell ref="T161:U161"/>
    <mergeCell ref="T162:U162"/>
    <mergeCell ref="V160:W160"/>
    <mergeCell ref="V161:W161"/>
    <mergeCell ref="V162:W162"/>
    <mergeCell ref="D172:G172"/>
    <mergeCell ref="I172:L172"/>
    <mergeCell ref="P160:Q160"/>
    <mergeCell ref="P161:Q161"/>
    <mergeCell ref="P162:Q162"/>
    <mergeCell ref="R160:S160"/>
    <mergeCell ref="R161:S161"/>
    <mergeCell ref="P164:Q164"/>
    <mergeCell ref="N161:O161"/>
    <mergeCell ref="R164:S164"/>
    <mergeCell ref="H171:K171"/>
    <mergeCell ref="V169:Z169"/>
    <mergeCell ref="N166:Q166"/>
    <mergeCell ref="R166:U166"/>
    <mergeCell ref="H169:K169"/>
    <mergeCell ref="V166:Z166"/>
    <mergeCell ref="B168:T168"/>
    <mergeCell ref="R169:U169"/>
    <mergeCell ref="N167:Q167"/>
    <mergeCell ref="R167:U167"/>
    <mergeCell ref="V167:Z167"/>
    <mergeCell ref="N169:Q169"/>
    <mergeCell ref="K167:M167"/>
    <mergeCell ref="N165:O165"/>
    <mergeCell ref="P165:Q165"/>
    <mergeCell ref="R165:S165"/>
    <mergeCell ref="T165:U165"/>
    <mergeCell ref="T164:U164"/>
    <mergeCell ref="X165:Y165"/>
    <mergeCell ref="V164:W164"/>
    <mergeCell ref="V165:W165"/>
    <mergeCell ref="X164:Y164"/>
    <mergeCell ref="R159:S159"/>
    <mergeCell ref="R162:S162"/>
    <mergeCell ref="X160:Y160"/>
    <mergeCell ref="X161:Y161"/>
    <mergeCell ref="X162:Y162"/>
    <mergeCell ref="A161:M161"/>
    <mergeCell ref="A162:M162"/>
    <mergeCell ref="A163:M163"/>
    <mergeCell ref="J164:M164"/>
    <mergeCell ref="N164:O164"/>
    <mergeCell ref="N162:O162"/>
    <mergeCell ref="N160:O160"/>
    <mergeCell ref="A154:B154"/>
    <mergeCell ref="P159:Q159"/>
    <mergeCell ref="T159:U159"/>
    <mergeCell ref="X159:Y159"/>
    <mergeCell ref="A155:B155"/>
    <mergeCell ref="A156:B156"/>
    <mergeCell ref="A157:B157"/>
    <mergeCell ref="A158:B158"/>
    <mergeCell ref="A160:M160"/>
    <mergeCell ref="A159:M159"/>
    <mergeCell ref="V159:W159"/>
    <mergeCell ref="A138:M138"/>
    <mergeCell ref="A139:B139"/>
    <mergeCell ref="A140:B140"/>
    <mergeCell ref="A141:B141"/>
    <mergeCell ref="A142:Z142"/>
    <mergeCell ref="A153:B153"/>
    <mergeCell ref="N159:O159"/>
    <mergeCell ref="A130:Z130"/>
    <mergeCell ref="A135:B135"/>
    <mergeCell ref="A136:B136"/>
    <mergeCell ref="A137:B137"/>
    <mergeCell ref="A126:Z126"/>
    <mergeCell ref="A129:B129"/>
    <mergeCell ref="AD41:AG41"/>
    <mergeCell ref="A66:B66"/>
    <mergeCell ref="A67:B67"/>
    <mergeCell ref="A68:B68"/>
    <mergeCell ref="A69:Z69"/>
    <mergeCell ref="A70:Z70"/>
    <mergeCell ref="A22:B22"/>
    <mergeCell ref="I4:I7"/>
    <mergeCell ref="C4:C7"/>
    <mergeCell ref="R5:S5"/>
    <mergeCell ref="T5:U5"/>
    <mergeCell ref="A23:Z23"/>
    <mergeCell ref="I3:L3"/>
    <mergeCell ref="M3:M7"/>
    <mergeCell ref="V4:Z4"/>
    <mergeCell ref="N5:O5"/>
    <mergeCell ref="P5:Q5"/>
    <mergeCell ref="A21:B21"/>
    <mergeCell ref="H3:H7"/>
    <mergeCell ref="K4:K7"/>
    <mergeCell ref="L4:L7"/>
    <mergeCell ref="AM17:AN17"/>
    <mergeCell ref="AO17:AP17"/>
    <mergeCell ref="AQ17:AR17"/>
    <mergeCell ref="A20:B20"/>
    <mergeCell ref="A10:Z10"/>
    <mergeCell ref="AC17:AE17"/>
    <mergeCell ref="AF17:AH17"/>
    <mergeCell ref="AI17:AL17"/>
    <mergeCell ref="R170:U171"/>
    <mergeCell ref="N4:Q4"/>
    <mergeCell ref="R4:U4"/>
    <mergeCell ref="N6:Z6"/>
    <mergeCell ref="A9:Z9"/>
    <mergeCell ref="D174:G174"/>
    <mergeCell ref="I174:L174"/>
    <mergeCell ref="V5:W5"/>
    <mergeCell ref="X5:Y5"/>
    <mergeCell ref="D4:D7"/>
    <mergeCell ref="A1:Z1"/>
    <mergeCell ref="A2:A7"/>
    <mergeCell ref="B2:B7"/>
    <mergeCell ref="C2:D3"/>
    <mergeCell ref="E2:E7"/>
    <mergeCell ref="F2:F7"/>
    <mergeCell ref="G2:G7"/>
    <mergeCell ref="H2:M2"/>
    <mergeCell ref="N2:Z3"/>
    <mergeCell ref="J4:J7"/>
  </mergeCells>
  <printOptions/>
  <pageMargins left="1.062992125984252" right="0.3937007874015748" top="0.73" bottom="0.86" header="0.3937007874015748" footer="0.7480314960629921"/>
  <pageSetup fitToHeight="6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07"/>
  <sheetViews>
    <sheetView zoomScale="80" zoomScaleNormal="80" zoomScaleSheetLayoutView="90" zoomScalePageLayoutView="80" workbookViewId="0" topLeftCell="D1">
      <pane ySplit="7" topLeftCell="A184" activePane="bottomLeft" state="frozen"/>
      <selection pane="topLeft" activeCell="A1" sqref="A1"/>
      <selection pane="bottomLeft" activeCell="T199" sqref="T199"/>
    </sheetView>
  </sheetViews>
  <sheetFormatPr defaultColWidth="9.00390625" defaultRowHeight="12.75"/>
  <cols>
    <col min="1" max="1" width="10.00390625" style="7" customWidth="1"/>
    <col min="2" max="2" width="35.125" style="8" customWidth="1"/>
    <col min="3" max="3" width="6.875" style="9" customWidth="1"/>
    <col min="4" max="4" width="5.75390625" style="10" customWidth="1"/>
    <col min="5" max="6" width="5.625" style="9" customWidth="1"/>
    <col min="7" max="7" width="8.125" style="9" customWidth="1"/>
    <col min="8" max="8" width="9.00390625" style="8" customWidth="1"/>
    <col min="9" max="9" width="7.625" style="8" customWidth="1"/>
    <col min="10" max="10" width="7.125" style="8" customWidth="1"/>
    <col min="11" max="11" width="7.00390625" style="8" customWidth="1"/>
    <col min="12" max="12" width="6.625" style="8" customWidth="1"/>
    <col min="13" max="13" width="8.125" style="408" customWidth="1"/>
    <col min="14" max="14" width="7.75390625" style="17" customWidth="1"/>
    <col min="15" max="15" width="5.375" style="282" customWidth="1"/>
    <col min="16" max="16" width="7.625" style="13" customWidth="1"/>
    <col min="17" max="17" width="4.875" style="606" customWidth="1"/>
    <col min="18" max="18" width="6.375" style="17" customWidth="1"/>
    <col min="19" max="19" width="5.625" style="282" customWidth="1"/>
    <col min="20" max="20" width="6.75390625" style="8" customWidth="1"/>
    <col min="21" max="21" width="5.375" style="282" customWidth="1"/>
    <col min="22" max="22" width="7.75390625" style="17" customWidth="1"/>
    <col min="23" max="23" width="4.75390625" style="282" customWidth="1"/>
    <col min="24" max="24" width="5.875" style="8" customWidth="1"/>
    <col min="25" max="25" width="5.125" style="282" customWidth="1"/>
    <col min="26" max="26" width="6.875" style="8" bestFit="1" customWidth="1"/>
    <col min="27" max="37" width="0" style="8" hidden="1" customWidth="1"/>
    <col min="38" max="16384" width="9.125" style="8" customWidth="1"/>
  </cols>
  <sheetData>
    <row r="1" spans="1:26" s="5" customFormat="1" ht="18" customHeight="1">
      <c r="A1" s="1796" t="s">
        <v>292</v>
      </c>
      <c r="B1" s="1797"/>
      <c r="C1" s="1797"/>
      <c r="D1" s="1797"/>
      <c r="E1" s="1797"/>
      <c r="F1" s="1797"/>
      <c r="G1" s="1797"/>
      <c r="H1" s="1797"/>
      <c r="I1" s="1797"/>
      <c r="J1" s="1797"/>
      <c r="K1" s="1797"/>
      <c r="L1" s="1797"/>
      <c r="M1" s="1797"/>
      <c r="N1" s="1797"/>
      <c r="O1" s="1797"/>
      <c r="P1" s="1797"/>
      <c r="Q1" s="1797"/>
      <c r="R1" s="1797"/>
      <c r="S1" s="1797"/>
      <c r="T1" s="1797"/>
      <c r="U1" s="1797"/>
      <c r="V1" s="1797"/>
      <c r="W1" s="1797"/>
      <c r="X1" s="1797"/>
      <c r="Y1" s="1797"/>
      <c r="Z1" s="1798"/>
    </row>
    <row r="2" spans="1:26" s="5" customFormat="1" ht="18.75" customHeight="1">
      <c r="A2" s="1805" t="s">
        <v>20</v>
      </c>
      <c r="B2" s="1799" t="s">
        <v>28</v>
      </c>
      <c r="C2" s="1807" t="s">
        <v>310</v>
      </c>
      <c r="D2" s="1808"/>
      <c r="E2" s="1803" t="s">
        <v>32</v>
      </c>
      <c r="F2" s="1803" t="s">
        <v>118</v>
      </c>
      <c r="G2" s="1803" t="s">
        <v>33</v>
      </c>
      <c r="H2" s="1799" t="s">
        <v>21</v>
      </c>
      <c r="I2" s="1799"/>
      <c r="J2" s="1799"/>
      <c r="K2" s="1799"/>
      <c r="L2" s="1799"/>
      <c r="M2" s="1799"/>
      <c r="N2" s="1828" t="s">
        <v>22</v>
      </c>
      <c r="O2" s="1829"/>
      <c r="P2" s="1829"/>
      <c r="Q2" s="1829"/>
      <c r="R2" s="1829"/>
      <c r="S2" s="1829"/>
      <c r="T2" s="1829"/>
      <c r="U2" s="1829"/>
      <c r="V2" s="1829"/>
      <c r="W2" s="1829"/>
      <c r="X2" s="1829"/>
      <c r="Y2" s="1829"/>
      <c r="Z2" s="1830"/>
    </row>
    <row r="3" spans="1:26" s="5" customFormat="1" ht="24.75" customHeight="1">
      <c r="A3" s="1805"/>
      <c r="B3" s="1799"/>
      <c r="C3" s="1809"/>
      <c r="D3" s="1810"/>
      <c r="E3" s="1804"/>
      <c r="F3" s="1804"/>
      <c r="G3" s="1804"/>
      <c r="H3" s="1811" t="s">
        <v>23</v>
      </c>
      <c r="I3" s="1786" t="s">
        <v>24</v>
      </c>
      <c r="J3" s="1787"/>
      <c r="K3" s="1787"/>
      <c r="L3" s="1787"/>
      <c r="M3" s="1826" t="s">
        <v>25</v>
      </c>
      <c r="N3" s="1831"/>
      <c r="O3" s="1832"/>
      <c r="P3" s="1832"/>
      <c r="Q3" s="1832"/>
      <c r="R3" s="1832"/>
      <c r="S3" s="1832"/>
      <c r="T3" s="1832"/>
      <c r="U3" s="1832"/>
      <c r="V3" s="1832"/>
      <c r="W3" s="1832"/>
      <c r="X3" s="1832"/>
      <c r="Y3" s="1832"/>
      <c r="Z3" s="1833"/>
    </row>
    <row r="4" spans="1:26" s="5" customFormat="1" ht="18" customHeight="1">
      <c r="A4" s="1805"/>
      <c r="B4" s="1799"/>
      <c r="C4" s="1811" t="s">
        <v>26</v>
      </c>
      <c r="D4" s="1811" t="s">
        <v>27</v>
      </c>
      <c r="E4" s="1804"/>
      <c r="F4" s="1804"/>
      <c r="G4" s="1804"/>
      <c r="H4" s="1811"/>
      <c r="I4" s="1788" t="s">
        <v>119</v>
      </c>
      <c r="J4" s="1811" t="s">
        <v>38</v>
      </c>
      <c r="K4" s="1793" t="s">
        <v>39</v>
      </c>
      <c r="L4" s="1794" t="s">
        <v>40</v>
      </c>
      <c r="M4" s="1826"/>
      <c r="N4" s="1800" t="s">
        <v>297</v>
      </c>
      <c r="O4" s="1800"/>
      <c r="P4" s="1800"/>
      <c r="Q4" s="1800"/>
      <c r="R4" s="1783" t="s">
        <v>298</v>
      </c>
      <c r="S4" s="1784"/>
      <c r="T4" s="1784"/>
      <c r="U4" s="1785"/>
      <c r="V4" s="1800" t="s">
        <v>293</v>
      </c>
      <c r="W4" s="1800"/>
      <c r="X4" s="1800"/>
      <c r="Y4" s="1800"/>
      <c r="Z4" s="1800"/>
    </row>
    <row r="5" spans="1:28" s="5" customFormat="1" ht="15.75">
      <c r="A5" s="1805"/>
      <c r="B5" s="1799"/>
      <c r="C5" s="1811"/>
      <c r="D5" s="1811"/>
      <c r="E5" s="1804"/>
      <c r="F5" s="1804"/>
      <c r="G5" s="1804"/>
      <c r="H5" s="1811"/>
      <c r="I5" s="1789"/>
      <c r="J5" s="1811"/>
      <c r="K5" s="1793"/>
      <c r="L5" s="1795"/>
      <c r="M5" s="1826"/>
      <c r="N5" s="1781">
        <v>1</v>
      </c>
      <c r="O5" s="1782"/>
      <c r="P5" s="1781">
        <v>2</v>
      </c>
      <c r="Q5" s="1782"/>
      <c r="R5" s="1781">
        <v>3</v>
      </c>
      <c r="S5" s="1782"/>
      <c r="T5" s="1781">
        <v>4</v>
      </c>
      <c r="U5" s="1782"/>
      <c r="V5" s="1781">
        <v>5</v>
      </c>
      <c r="W5" s="1782"/>
      <c r="X5" s="1781" t="s">
        <v>299</v>
      </c>
      <c r="Y5" s="1782"/>
      <c r="Z5" s="58" t="s">
        <v>300</v>
      </c>
      <c r="AB5" s="1038">
        <v>22.5</v>
      </c>
    </row>
    <row r="6" spans="1:28" s="5" customFormat="1" ht="18.75" customHeight="1">
      <c r="A6" s="1805"/>
      <c r="B6" s="1799"/>
      <c r="C6" s="1811"/>
      <c r="D6" s="1811"/>
      <c r="E6" s="1804"/>
      <c r="F6" s="1804"/>
      <c r="G6" s="1804"/>
      <c r="H6" s="1811"/>
      <c r="I6" s="1789"/>
      <c r="J6" s="1811"/>
      <c r="K6" s="1793"/>
      <c r="L6" s="1795"/>
      <c r="M6" s="1826"/>
      <c r="N6" s="1783" t="s">
        <v>41</v>
      </c>
      <c r="O6" s="1784"/>
      <c r="P6" s="1784"/>
      <c r="Q6" s="1784"/>
      <c r="R6" s="1784"/>
      <c r="S6" s="1784"/>
      <c r="T6" s="1784"/>
      <c r="U6" s="1784"/>
      <c r="V6" s="1784"/>
      <c r="W6" s="1784"/>
      <c r="X6" s="1784"/>
      <c r="Y6" s="1784"/>
      <c r="Z6" s="1785"/>
      <c r="AB6" s="1038">
        <v>63.5</v>
      </c>
    </row>
    <row r="7" spans="1:28" s="5" customFormat="1" ht="17.25" customHeight="1" thickBot="1">
      <c r="A7" s="1806"/>
      <c r="B7" s="1812"/>
      <c r="C7" s="1803"/>
      <c r="D7" s="1803"/>
      <c r="E7" s="1804"/>
      <c r="F7" s="1804"/>
      <c r="G7" s="1804"/>
      <c r="H7" s="1803"/>
      <c r="I7" s="1790"/>
      <c r="J7" s="1811"/>
      <c r="K7" s="1788"/>
      <c r="L7" s="1795"/>
      <c r="M7" s="1827"/>
      <c r="N7" s="1791">
        <v>15</v>
      </c>
      <c r="O7" s="1792"/>
      <c r="P7" s="1791">
        <v>9</v>
      </c>
      <c r="Q7" s="1792"/>
      <c r="R7" s="1791">
        <v>15</v>
      </c>
      <c r="S7" s="1792"/>
      <c r="T7" s="1791">
        <v>9</v>
      </c>
      <c r="U7" s="1792"/>
      <c r="V7" s="1791">
        <v>15</v>
      </c>
      <c r="W7" s="1792"/>
      <c r="X7" s="1801">
        <v>9</v>
      </c>
      <c r="Y7" s="1802"/>
      <c r="Z7" s="58">
        <v>9</v>
      </c>
      <c r="AB7" s="1038">
        <v>137.5</v>
      </c>
    </row>
    <row r="8" spans="1:28" s="5" customFormat="1" ht="16.5" customHeight="1" thickBot="1">
      <c r="A8" s="59">
        <v>1</v>
      </c>
      <c r="B8" s="60">
        <v>2</v>
      </c>
      <c r="C8" s="61">
        <v>3</v>
      </c>
      <c r="D8" s="61">
        <v>4</v>
      </c>
      <c r="E8" s="61">
        <v>5</v>
      </c>
      <c r="F8" s="61">
        <v>6</v>
      </c>
      <c r="G8" s="61">
        <v>7</v>
      </c>
      <c r="H8" s="61">
        <v>8</v>
      </c>
      <c r="I8" s="61">
        <v>9</v>
      </c>
      <c r="J8" s="61">
        <v>10</v>
      </c>
      <c r="K8" s="61">
        <v>11</v>
      </c>
      <c r="L8" s="62">
        <v>12</v>
      </c>
      <c r="M8" s="382">
        <v>13</v>
      </c>
      <c r="N8" s="63">
        <v>14</v>
      </c>
      <c r="O8" s="289">
        <v>15</v>
      </c>
      <c r="P8" s="63">
        <v>16</v>
      </c>
      <c r="Q8" s="289">
        <v>17</v>
      </c>
      <c r="R8" s="63">
        <v>18</v>
      </c>
      <c r="S8" s="289">
        <v>19</v>
      </c>
      <c r="T8" s="63">
        <v>20</v>
      </c>
      <c r="U8" s="289">
        <v>21</v>
      </c>
      <c r="V8" s="64">
        <v>22</v>
      </c>
      <c r="W8" s="257">
        <v>23</v>
      </c>
      <c r="X8" s="65">
        <v>24</v>
      </c>
      <c r="Y8" s="649">
        <v>25</v>
      </c>
      <c r="Z8" s="64">
        <v>26</v>
      </c>
      <c r="AB8" s="1038">
        <v>21</v>
      </c>
    </row>
    <row r="9" spans="1:28" s="5" customFormat="1" ht="16.5" customHeight="1" thickBot="1">
      <c r="A9" s="1822" t="s">
        <v>258</v>
      </c>
      <c r="B9" s="1823"/>
      <c r="C9" s="1823"/>
      <c r="D9" s="1823"/>
      <c r="E9" s="1823"/>
      <c r="F9" s="1823"/>
      <c r="G9" s="1823"/>
      <c r="H9" s="1823"/>
      <c r="I9" s="1823"/>
      <c r="J9" s="1823"/>
      <c r="K9" s="1823"/>
      <c r="L9" s="1823"/>
      <c r="M9" s="1823"/>
      <c r="N9" s="1823"/>
      <c r="O9" s="1823"/>
      <c r="P9" s="1823"/>
      <c r="Q9" s="1823"/>
      <c r="R9" s="1823"/>
      <c r="S9" s="1823"/>
      <c r="T9" s="1823"/>
      <c r="U9" s="1823"/>
      <c r="V9" s="1823"/>
      <c r="W9" s="1823"/>
      <c r="X9" s="1824"/>
      <c r="Y9" s="1824"/>
      <c r="Z9" s="1825"/>
      <c r="AB9" s="1038">
        <f>SUM(AB5:AB8)</f>
        <v>244.5</v>
      </c>
    </row>
    <row r="10" spans="1:26" s="5" customFormat="1" ht="24.75" customHeight="1" thickBot="1">
      <c r="A10" s="1819" t="s">
        <v>52</v>
      </c>
      <c r="B10" s="1759"/>
      <c r="C10" s="1759"/>
      <c r="D10" s="1759"/>
      <c r="E10" s="1759"/>
      <c r="F10" s="1759"/>
      <c r="G10" s="1759"/>
      <c r="H10" s="1759"/>
      <c r="I10" s="1759"/>
      <c r="J10" s="1759"/>
      <c r="K10" s="1759"/>
      <c r="L10" s="1759"/>
      <c r="M10" s="1759"/>
      <c r="N10" s="1759"/>
      <c r="O10" s="1759"/>
      <c r="P10" s="1759"/>
      <c r="Q10" s="1759"/>
      <c r="R10" s="1759"/>
      <c r="S10" s="1759"/>
      <c r="T10" s="1759"/>
      <c r="U10" s="1759"/>
      <c r="V10" s="1759"/>
      <c r="W10" s="1759"/>
      <c r="X10" s="1759"/>
      <c r="Y10" s="1759"/>
      <c r="Z10" s="1820"/>
    </row>
    <row r="11" spans="1:36" s="5" customFormat="1" ht="33.75" customHeight="1" thickBot="1">
      <c r="A11" s="437" t="s">
        <v>120</v>
      </c>
      <c r="B11" s="438" t="s">
        <v>221</v>
      </c>
      <c r="C11" s="188"/>
      <c r="D11" s="439"/>
      <c r="E11" s="440"/>
      <c r="F11" s="441"/>
      <c r="G11" s="824">
        <f>G12+G13</f>
        <v>6.5</v>
      </c>
      <c r="H11" s="443">
        <f aca="true" t="shared" si="0" ref="H11:H19">G11*30</f>
        <v>195</v>
      </c>
      <c r="I11" s="444"/>
      <c r="J11" s="444"/>
      <c r="K11" s="444"/>
      <c r="L11" s="444"/>
      <c r="M11" s="445"/>
      <c r="N11" s="446"/>
      <c r="O11" s="447"/>
      <c r="P11" s="448"/>
      <c r="Q11" s="589"/>
      <c r="R11" s="449"/>
      <c r="S11" s="450"/>
      <c r="T11" s="449"/>
      <c r="U11" s="450"/>
      <c r="V11" s="449"/>
      <c r="W11" s="450"/>
      <c r="X11" s="449"/>
      <c r="Y11" s="450"/>
      <c r="Z11" s="451"/>
      <c r="AA11" s="809"/>
      <c r="AI11" s="1076" t="s">
        <v>301</v>
      </c>
      <c r="AJ11" s="1077">
        <f>SUMIF(AH$11:AH$19,1,G$11:G$19)</f>
        <v>1.5</v>
      </c>
    </row>
    <row r="12" spans="1:36" s="5" customFormat="1" ht="24.75" customHeight="1" thickBot="1">
      <c r="A12" s="452"/>
      <c r="B12" s="462" t="s">
        <v>48</v>
      </c>
      <c r="C12" s="66"/>
      <c r="D12" s="67"/>
      <c r="E12" s="668"/>
      <c r="F12" s="669"/>
      <c r="G12" s="442">
        <v>5</v>
      </c>
      <c r="H12" s="443">
        <f>G12*30</f>
        <v>150</v>
      </c>
      <c r="I12" s="431"/>
      <c r="J12" s="431"/>
      <c r="K12" s="431"/>
      <c r="L12" s="431"/>
      <c r="M12" s="671"/>
      <c r="N12" s="88"/>
      <c r="O12" s="271"/>
      <c r="P12" s="93"/>
      <c r="Q12" s="591"/>
      <c r="R12" s="94"/>
      <c r="S12" s="301"/>
      <c r="T12" s="94"/>
      <c r="U12" s="301"/>
      <c r="V12" s="94"/>
      <c r="W12" s="301"/>
      <c r="X12" s="94"/>
      <c r="Y12" s="301"/>
      <c r="Z12" s="670"/>
      <c r="AA12" s="809"/>
      <c r="AI12" s="1076" t="s">
        <v>302</v>
      </c>
      <c r="AJ12" s="1077">
        <f>SUMIF(AH$11:AH$19,2,G$11:G$19)</f>
        <v>0</v>
      </c>
    </row>
    <row r="13" spans="1:36" s="5" customFormat="1" ht="22.5" customHeight="1" thickBot="1">
      <c r="A13" s="452"/>
      <c r="B13" s="98" t="s">
        <v>115</v>
      </c>
      <c r="C13" s="66"/>
      <c r="D13" s="823">
        <v>6</v>
      </c>
      <c r="E13" s="668"/>
      <c r="F13" s="669"/>
      <c r="G13" s="442">
        <v>1.5</v>
      </c>
      <c r="H13" s="443">
        <f>G13*30</f>
        <v>45</v>
      </c>
      <c r="I13" s="79">
        <v>4</v>
      </c>
      <c r="J13" s="79"/>
      <c r="K13" s="79"/>
      <c r="L13" s="79">
        <v>4</v>
      </c>
      <c r="M13" s="383">
        <f>H13-I13</f>
        <v>41</v>
      </c>
      <c r="N13" s="88"/>
      <c r="O13" s="271"/>
      <c r="P13" s="93"/>
      <c r="Q13" s="591"/>
      <c r="R13" s="94"/>
      <c r="S13" s="301"/>
      <c r="T13" s="94"/>
      <c r="U13" s="301"/>
      <c r="V13" s="94"/>
      <c r="W13" s="301"/>
      <c r="X13" s="822">
        <v>4</v>
      </c>
      <c r="Y13" s="591"/>
      <c r="Z13" s="673"/>
      <c r="AA13" s="809">
        <v>3</v>
      </c>
      <c r="AH13" s="5">
        <v>3</v>
      </c>
      <c r="AI13" s="1076" t="s">
        <v>303</v>
      </c>
      <c r="AJ13" s="1077">
        <f>SUMIF(AH$11:AH$19,3,G$11:G$19)</f>
        <v>1.5</v>
      </c>
    </row>
    <row r="14" spans="1:36" s="5" customFormat="1" ht="24" customHeight="1">
      <c r="A14" s="452" t="s">
        <v>121</v>
      </c>
      <c r="B14" s="85" t="s">
        <v>110</v>
      </c>
      <c r="C14" s="66" t="s">
        <v>109</v>
      </c>
      <c r="D14" s="86"/>
      <c r="E14" s="87"/>
      <c r="F14" s="58"/>
      <c r="G14" s="943">
        <v>4.5</v>
      </c>
      <c r="H14" s="68">
        <f t="shared" si="0"/>
        <v>135</v>
      </c>
      <c r="I14" s="108"/>
      <c r="J14" s="108"/>
      <c r="K14" s="431"/>
      <c r="L14" s="431"/>
      <c r="M14" s="672"/>
      <c r="N14" s="88"/>
      <c r="O14" s="290"/>
      <c r="P14" s="89"/>
      <c r="Q14" s="590"/>
      <c r="R14" s="90"/>
      <c r="S14" s="258"/>
      <c r="T14" s="90"/>
      <c r="U14" s="258"/>
      <c r="V14" s="90"/>
      <c r="W14" s="258"/>
      <c r="X14" s="90"/>
      <c r="Y14" s="258"/>
      <c r="Z14" s="453"/>
      <c r="AA14" s="809"/>
      <c r="AI14" s="1076"/>
      <c r="AJ14" s="1077">
        <f>SUM(AJ11:AJ13)</f>
        <v>3</v>
      </c>
    </row>
    <row r="15" spans="1:27" s="5" customFormat="1" ht="30.75" customHeight="1">
      <c r="A15" s="452" t="s">
        <v>122</v>
      </c>
      <c r="B15" s="85" t="s">
        <v>112</v>
      </c>
      <c r="C15" s="66"/>
      <c r="D15" s="86" t="s">
        <v>111</v>
      </c>
      <c r="E15" s="87"/>
      <c r="F15" s="58"/>
      <c r="G15" s="873">
        <v>3</v>
      </c>
      <c r="H15" s="68">
        <f t="shared" si="0"/>
        <v>90</v>
      </c>
      <c r="I15" s="431"/>
      <c r="J15" s="431"/>
      <c r="K15" s="431"/>
      <c r="L15" s="431"/>
      <c r="M15" s="391"/>
      <c r="N15" s="88"/>
      <c r="O15" s="271"/>
      <c r="P15" s="92"/>
      <c r="Q15" s="591"/>
      <c r="R15" s="93"/>
      <c r="S15" s="301"/>
      <c r="T15" s="94"/>
      <c r="U15" s="301"/>
      <c r="V15" s="90"/>
      <c r="W15" s="258"/>
      <c r="X15" s="90"/>
      <c r="Y15" s="258"/>
      <c r="Z15" s="453"/>
      <c r="AA15" s="809"/>
    </row>
    <row r="16" spans="1:29" s="5" customFormat="1" ht="29.25" customHeight="1">
      <c r="A16" s="452" t="s">
        <v>123</v>
      </c>
      <c r="B16" s="85" t="s">
        <v>113</v>
      </c>
      <c r="C16" s="66" t="s">
        <v>109</v>
      </c>
      <c r="D16" s="66"/>
      <c r="E16" s="95"/>
      <c r="F16" s="311"/>
      <c r="G16" s="307">
        <v>4</v>
      </c>
      <c r="H16" s="68">
        <f t="shared" si="0"/>
        <v>120</v>
      </c>
      <c r="I16" s="69"/>
      <c r="J16" s="69"/>
      <c r="K16" s="69"/>
      <c r="L16" s="69"/>
      <c r="M16" s="384"/>
      <c r="N16" s="96"/>
      <c r="O16" s="291"/>
      <c r="P16" s="92"/>
      <c r="Q16" s="590"/>
      <c r="R16" s="90"/>
      <c r="S16" s="258"/>
      <c r="T16" s="90"/>
      <c r="U16" s="258"/>
      <c r="V16" s="90"/>
      <c r="W16" s="258"/>
      <c r="X16" s="90"/>
      <c r="Y16" s="258"/>
      <c r="Z16" s="453"/>
      <c r="AA16" s="809"/>
      <c r="AB16" s="5" t="s">
        <v>301</v>
      </c>
      <c r="AC16" s="5">
        <f>G19</f>
        <v>1.5</v>
      </c>
    </row>
    <row r="17" spans="1:45" s="5" customFormat="1" ht="22.5" customHeight="1" thickBot="1">
      <c r="A17" s="348" t="s">
        <v>124</v>
      </c>
      <c r="B17" s="454" t="s">
        <v>114</v>
      </c>
      <c r="C17" s="455"/>
      <c r="D17" s="455"/>
      <c r="E17" s="456"/>
      <c r="F17" s="457"/>
      <c r="G17" s="944">
        <v>4.5</v>
      </c>
      <c r="H17" s="458">
        <f t="shared" si="0"/>
        <v>135</v>
      </c>
      <c r="I17" s="459"/>
      <c r="J17" s="459"/>
      <c r="K17" s="459"/>
      <c r="L17" s="459"/>
      <c r="M17" s="460"/>
      <c r="N17" s="461"/>
      <c r="O17" s="432"/>
      <c r="P17" s="433"/>
      <c r="Q17" s="592"/>
      <c r="R17" s="434"/>
      <c r="S17" s="435"/>
      <c r="T17" s="434"/>
      <c r="U17" s="435"/>
      <c r="V17" s="434"/>
      <c r="W17" s="435"/>
      <c r="X17" s="434"/>
      <c r="Y17" s="435"/>
      <c r="Z17" s="436"/>
      <c r="AA17" s="809"/>
      <c r="AB17" s="5" t="s">
        <v>302</v>
      </c>
      <c r="AC17" s="1760"/>
      <c r="AD17" s="1760"/>
      <c r="AE17" s="1760"/>
      <c r="AF17" s="1760"/>
      <c r="AG17" s="1760"/>
      <c r="AH17" s="1760"/>
      <c r="AI17" s="1760"/>
      <c r="AJ17" s="1760"/>
      <c r="AK17" s="1760"/>
      <c r="AL17" s="1760"/>
      <c r="AM17" s="1760"/>
      <c r="AN17" s="1760"/>
      <c r="AO17" s="1760"/>
      <c r="AP17" s="1760"/>
      <c r="AQ17" s="1760"/>
      <c r="AR17" s="1760"/>
      <c r="AS17" s="615"/>
    </row>
    <row r="18" spans="1:45" s="5" customFormat="1" ht="22.5" customHeight="1" thickBot="1">
      <c r="A18" s="97"/>
      <c r="B18" s="462" t="s">
        <v>48</v>
      </c>
      <c r="C18" s="77"/>
      <c r="D18" s="77"/>
      <c r="E18" s="99"/>
      <c r="F18" s="463"/>
      <c r="G18" s="874">
        <v>3</v>
      </c>
      <c r="H18" s="343">
        <f t="shared" si="0"/>
        <v>90</v>
      </c>
      <c r="I18" s="79"/>
      <c r="J18" s="79"/>
      <c r="K18" s="79"/>
      <c r="L18" s="79"/>
      <c r="M18" s="385"/>
      <c r="N18" s="80"/>
      <c r="O18" s="292"/>
      <c r="P18" s="83"/>
      <c r="Q18" s="593"/>
      <c r="R18" s="101"/>
      <c r="S18" s="259"/>
      <c r="T18" s="101"/>
      <c r="U18" s="259"/>
      <c r="V18" s="101"/>
      <c r="W18" s="259"/>
      <c r="X18" s="101"/>
      <c r="Y18" s="650"/>
      <c r="Z18" s="102"/>
      <c r="AA18" s="809"/>
      <c r="AB18" s="5" t="s">
        <v>303</v>
      </c>
      <c r="AC18" s="616">
        <f>G19</f>
        <v>1.5</v>
      </c>
      <c r="AD18" s="616"/>
      <c r="AE18" s="616"/>
      <c r="AF18" s="616"/>
      <c r="AG18" s="616"/>
      <c r="AH18" s="616"/>
      <c r="AI18" s="616"/>
      <c r="AJ18" s="616"/>
      <c r="AK18" s="616"/>
      <c r="AL18" s="616"/>
      <c r="AM18" s="616"/>
      <c r="AN18" s="616"/>
      <c r="AO18" s="616"/>
      <c r="AP18" s="616"/>
      <c r="AQ18" s="617"/>
      <c r="AR18" s="617"/>
      <c r="AS18" s="616"/>
    </row>
    <row r="19" spans="1:45" s="5" customFormat="1" ht="26.25" customHeight="1" thickBot="1">
      <c r="A19" s="348" t="s">
        <v>196</v>
      </c>
      <c r="B19" s="98" t="s">
        <v>115</v>
      </c>
      <c r="C19" s="464">
        <v>1</v>
      </c>
      <c r="D19" s="235"/>
      <c r="E19" s="465"/>
      <c r="F19" s="466"/>
      <c r="G19" s="875">
        <v>1.5</v>
      </c>
      <c r="H19" s="343">
        <f t="shared" si="0"/>
        <v>45</v>
      </c>
      <c r="I19" s="79">
        <v>4</v>
      </c>
      <c r="J19" s="79">
        <v>4</v>
      </c>
      <c r="K19" s="79"/>
      <c r="L19" s="79">
        <v>0</v>
      </c>
      <c r="M19" s="383">
        <f>H19-I19</f>
        <v>41</v>
      </c>
      <c r="N19" s="80">
        <v>4</v>
      </c>
      <c r="O19" s="273"/>
      <c r="P19" s="83"/>
      <c r="Q19" s="593"/>
      <c r="R19" s="101"/>
      <c r="S19" s="259"/>
      <c r="T19" s="101"/>
      <c r="U19" s="259"/>
      <c r="V19" s="101"/>
      <c r="W19" s="259"/>
      <c r="X19" s="101"/>
      <c r="Y19" s="259"/>
      <c r="Z19" s="102"/>
      <c r="AA19" s="809">
        <v>1</v>
      </c>
      <c r="AC19" s="618"/>
      <c r="AD19" s="619"/>
      <c r="AE19" s="619"/>
      <c r="AF19" s="552"/>
      <c r="AG19" s="620"/>
      <c r="AH19" s="620">
        <v>1</v>
      </c>
      <c r="AI19" s="621"/>
      <c r="AJ19" s="621"/>
      <c r="AK19" s="621"/>
      <c r="AL19" s="621"/>
      <c r="AM19" s="621"/>
      <c r="AN19" s="621"/>
      <c r="AO19" s="621"/>
      <c r="AP19" s="621"/>
      <c r="AQ19" s="621"/>
      <c r="AR19" s="621"/>
      <c r="AS19" s="621"/>
    </row>
    <row r="20" spans="1:45" ht="19.5" thickBot="1">
      <c r="A20" s="1766" t="s">
        <v>53</v>
      </c>
      <c r="B20" s="1767"/>
      <c r="C20" s="467"/>
      <c r="D20" s="468"/>
      <c r="E20" s="373"/>
      <c r="F20" s="469"/>
      <c r="G20" s="344">
        <f>SUM(G21+G22)</f>
        <v>22.5</v>
      </c>
      <c r="H20" s="430">
        <f>SUM(H21+H22)</f>
        <v>675</v>
      </c>
      <c r="I20" s="467"/>
      <c r="J20" s="467"/>
      <c r="K20" s="467"/>
      <c r="L20" s="467"/>
      <c r="M20" s="470"/>
      <c r="N20" s="471"/>
      <c r="O20" s="473"/>
      <c r="P20" s="474"/>
      <c r="Q20" s="594"/>
      <c r="R20" s="475"/>
      <c r="S20" s="476"/>
      <c r="T20" s="475"/>
      <c r="U20" s="476"/>
      <c r="V20" s="475"/>
      <c r="W20" s="476"/>
      <c r="X20" s="475"/>
      <c r="Y20" s="476"/>
      <c r="Z20" s="475"/>
      <c r="AA20" s="810"/>
      <c r="AC20" s="622"/>
      <c r="AF20" s="623"/>
      <c r="AG20" s="623"/>
      <c r="AH20" s="623"/>
      <c r="AI20" s="624"/>
      <c r="AJ20" s="624"/>
      <c r="AK20" s="624"/>
      <c r="AL20" s="624"/>
      <c r="AM20" s="624"/>
      <c r="AN20" s="624"/>
      <c r="AO20" s="624"/>
      <c r="AP20" s="624"/>
      <c r="AQ20" s="624"/>
      <c r="AR20" s="624"/>
      <c r="AS20" s="624"/>
    </row>
    <row r="21" spans="1:45" ht="19.5" thickBot="1">
      <c r="A21" s="1755" t="s">
        <v>54</v>
      </c>
      <c r="B21" s="1756"/>
      <c r="C21" s="77"/>
      <c r="D21" s="77"/>
      <c r="E21" s="240"/>
      <c r="F21" s="77"/>
      <c r="G21" s="243">
        <f>SUMIF($B$11:$B$19,"=*на базі ВНЗ 1 рівня*",G11:G19)</f>
        <v>19.5</v>
      </c>
      <c r="H21" s="192">
        <f>SUMIF($B$11:$B$19,"=*на базі ВНЗ 1 рівня*",H11:H19)</f>
        <v>585</v>
      </c>
      <c r="I21" s="183"/>
      <c r="J21" s="183"/>
      <c r="K21" s="183"/>
      <c r="L21" s="183"/>
      <c r="M21" s="395"/>
      <c r="N21" s="479"/>
      <c r="O21" s="275"/>
      <c r="P21" s="480"/>
      <c r="Q21" s="595"/>
      <c r="R21" s="481"/>
      <c r="S21" s="482"/>
      <c r="T21" s="481"/>
      <c r="U21" s="482"/>
      <c r="V21" s="481"/>
      <c r="W21" s="482"/>
      <c r="X21" s="481"/>
      <c r="Y21" s="482"/>
      <c r="Z21" s="483"/>
      <c r="AA21" s="810"/>
      <c r="AC21" s="622"/>
      <c r="AF21" s="623"/>
      <c r="AG21" s="623"/>
      <c r="AH21" s="623"/>
      <c r="AI21" s="624"/>
      <c r="AJ21" s="624"/>
      <c r="AK21" s="624"/>
      <c r="AL21" s="624"/>
      <c r="AM21" s="624"/>
      <c r="AN21" s="624"/>
      <c r="AO21" s="624"/>
      <c r="AP21" s="624"/>
      <c r="AQ21" s="624"/>
      <c r="AR21" s="624"/>
      <c r="AS21" s="624"/>
    </row>
    <row r="22" spans="1:50" s="32" customFormat="1" ht="30" customHeight="1" thickBot="1">
      <c r="A22" s="1817" t="s">
        <v>55</v>
      </c>
      <c r="B22" s="1818"/>
      <c r="C22" s="375"/>
      <c r="D22" s="375"/>
      <c r="E22" s="484"/>
      <c r="F22" s="375"/>
      <c r="G22" s="485">
        <f aca="true" t="shared" si="1" ref="G22:M22">SUMIF($B$11:$B$19,"=* ДДМА*",G11:G19)</f>
        <v>3</v>
      </c>
      <c r="H22" s="375">
        <f t="shared" si="1"/>
        <v>90</v>
      </c>
      <c r="I22" s="375">
        <f t="shared" si="1"/>
        <v>8</v>
      </c>
      <c r="J22" s="375">
        <f t="shared" si="1"/>
        <v>4</v>
      </c>
      <c r="K22" s="375">
        <f t="shared" si="1"/>
        <v>0</v>
      </c>
      <c r="L22" s="375">
        <f t="shared" si="1"/>
        <v>4</v>
      </c>
      <c r="M22" s="484">
        <f t="shared" si="1"/>
        <v>82</v>
      </c>
      <c r="N22" s="486">
        <f>SUM(N11:N19)</f>
        <v>4</v>
      </c>
      <c r="O22" s="486"/>
      <c r="P22" s="486">
        <f>SUM(P11:P19)</f>
        <v>0</v>
      </c>
      <c r="Q22" s="486"/>
      <c r="R22" s="486">
        <f>SUM(R11:R19)</f>
        <v>0</v>
      </c>
      <c r="S22" s="486"/>
      <c r="T22" s="486">
        <f>SUM(T11:T19)</f>
        <v>0</v>
      </c>
      <c r="U22" s="486"/>
      <c r="V22" s="486">
        <f>SUM(V11:V19)</f>
        <v>0</v>
      </c>
      <c r="W22" s="486"/>
      <c r="X22" s="486">
        <f>SUM(X11:X19)</f>
        <v>4</v>
      </c>
      <c r="Y22" s="486"/>
      <c r="Z22" s="487">
        <f>SUM(Z11:Z19)</f>
        <v>0</v>
      </c>
      <c r="AA22" s="810"/>
      <c r="AB22" s="8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8"/>
      <c r="AU22" s="8"/>
      <c r="AV22" s="8"/>
      <c r="AW22" s="8"/>
      <c r="AX22" s="8"/>
    </row>
    <row r="23" spans="1:30" ht="30" customHeight="1" thickBot="1">
      <c r="A23" s="1775" t="s">
        <v>56</v>
      </c>
      <c r="B23" s="1776"/>
      <c r="C23" s="1776"/>
      <c r="D23" s="1776"/>
      <c r="E23" s="1776"/>
      <c r="F23" s="1776"/>
      <c r="G23" s="1776"/>
      <c r="H23" s="1776"/>
      <c r="I23" s="1776"/>
      <c r="J23" s="1776"/>
      <c r="K23" s="1776"/>
      <c r="L23" s="1776"/>
      <c r="M23" s="1776"/>
      <c r="N23" s="1776"/>
      <c r="O23" s="1776"/>
      <c r="P23" s="1776"/>
      <c r="Q23" s="1776"/>
      <c r="R23" s="1776"/>
      <c r="S23" s="1776"/>
      <c r="T23" s="1776"/>
      <c r="U23" s="1776"/>
      <c r="V23" s="1776"/>
      <c r="W23" s="1776"/>
      <c r="X23" s="1776"/>
      <c r="Y23" s="1776"/>
      <c r="Z23" s="1777"/>
      <c r="AA23" s="811"/>
      <c r="AB23" s="36"/>
      <c r="AC23" s="36"/>
      <c r="AD23" s="36"/>
    </row>
    <row r="24" spans="1:45" s="6" customFormat="1" ht="41.25" customHeight="1">
      <c r="A24" s="488" t="s">
        <v>127</v>
      </c>
      <c r="B24" s="821" t="s">
        <v>197</v>
      </c>
      <c r="C24" s="490"/>
      <c r="D24" s="490"/>
      <c r="E24" s="490"/>
      <c r="F24" s="490"/>
      <c r="G24" s="945">
        <v>4</v>
      </c>
      <c r="H24" s="492">
        <f aca="true" t="shared" si="2" ref="H24:H61">G24*30</f>
        <v>120</v>
      </c>
      <c r="I24" s="114"/>
      <c r="J24" s="114"/>
      <c r="K24" s="110"/>
      <c r="L24" s="110"/>
      <c r="M24" s="386"/>
      <c r="N24" s="91"/>
      <c r="O24" s="277"/>
      <c r="P24" s="115"/>
      <c r="Q24" s="277"/>
      <c r="R24" s="117"/>
      <c r="S24" s="263"/>
      <c r="T24" s="117"/>
      <c r="U24" s="263"/>
      <c r="V24" s="117"/>
      <c r="W24" s="263"/>
      <c r="X24" s="92"/>
      <c r="Y24" s="651"/>
      <c r="Z24" s="141"/>
      <c r="AA24" s="812"/>
      <c r="AC24" s="619"/>
      <c r="AD24" s="625"/>
      <c r="AE24" s="625"/>
      <c r="AF24" s="625"/>
      <c r="AG24" s="625"/>
      <c r="AH24" s="625"/>
      <c r="AI24" s="1076" t="s">
        <v>301</v>
      </c>
      <c r="AJ24" s="1077">
        <f>SUMIF(AH$24:AH$62,1,G$24:G$62)</f>
        <v>24.5</v>
      </c>
      <c r="AK24" s="626"/>
      <c r="AL24" s="626"/>
      <c r="AM24" s="626"/>
      <c r="AN24" s="626"/>
      <c r="AO24" s="626"/>
      <c r="AP24" s="626"/>
      <c r="AQ24" s="552"/>
      <c r="AR24" s="552"/>
      <c r="AS24" s="627"/>
    </row>
    <row r="25" spans="1:45" s="6" customFormat="1" ht="36" customHeight="1">
      <c r="A25" s="493" t="s">
        <v>198</v>
      </c>
      <c r="B25" s="494" t="s">
        <v>202</v>
      </c>
      <c r="C25" s="495"/>
      <c r="D25" s="495"/>
      <c r="E25" s="496"/>
      <c r="F25" s="496"/>
      <c r="G25" s="876">
        <v>2</v>
      </c>
      <c r="H25" s="498">
        <f t="shared" si="2"/>
        <v>60</v>
      </c>
      <c r="I25" s="114"/>
      <c r="J25" s="114"/>
      <c r="K25" s="110"/>
      <c r="L25" s="110"/>
      <c r="M25" s="386"/>
      <c r="N25" s="91"/>
      <c r="O25" s="277"/>
      <c r="P25" s="115"/>
      <c r="Q25" s="277"/>
      <c r="R25" s="117"/>
      <c r="S25" s="263"/>
      <c r="T25" s="117"/>
      <c r="U25" s="263"/>
      <c r="V25" s="117"/>
      <c r="W25" s="263"/>
      <c r="X25" s="92"/>
      <c r="Y25" s="651"/>
      <c r="Z25" s="141"/>
      <c r="AA25" s="812"/>
      <c r="AC25" s="619"/>
      <c r="AD25" s="625"/>
      <c r="AE25" s="625"/>
      <c r="AF25" s="625"/>
      <c r="AG25" s="625"/>
      <c r="AH25" s="625"/>
      <c r="AI25" s="1076" t="s">
        <v>302</v>
      </c>
      <c r="AJ25" s="1077">
        <f>SUMIF(AH$24:AH$62,2,G$24:G$62)</f>
        <v>8.5</v>
      </c>
      <c r="AK25" s="626"/>
      <c r="AL25" s="626"/>
      <c r="AM25" s="626"/>
      <c r="AN25" s="626"/>
      <c r="AO25" s="626"/>
      <c r="AP25" s="626"/>
      <c r="AQ25" s="552"/>
      <c r="AR25" s="552"/>
      <c r="AS25" s="627"/>
    </row>
    <row r="26" spans="1:45" s="6" customFormat="1" ht="34.5" customHeight="1">
      <c r="A26" s="499" t="s">
        <v>199</v>
      </c>
      <c r="B26" s="500" t="s">
        <v>200</v>
      </c>
      <c r="C26" s="501"/>
      <c r="D26" s="502"/>
      <c r="E26" s="503"/>
      <c r="F26" s="504"/>
      <c r="G26" s="877">
        <v>2</v>
      </c>
      <c r="H26" s="506">
        <f t="shared" si="2"/>
        <v>60</v>
      </c>
      <c r="I26" s="114"/>
      <c r="J26" s="114"/>
      <c r="K26" s="110"/>
      <c r="L26" s="110"/>
      <c r="M26" s="386"/>
      <c r="N26" s="91"/>
      <c r="O26" s="277"/>
      <c r="P26" s="115"/>
      <c r="Q26" s="277"/>
      <c r="R26" s="117"/>
      <c r="S26" s="263"/>
      <c r="T26" s="117"/>
      <c r="U26" s="263"/>
      <c r="V26" s="117"/>
      <c r="W26" s="263"/>
      <c r="X26" s="92"/>
      <c r="Y26" s="651"/>
      <c r="Z26" s="141"/>
      <c r="AA26" s="812"/>
      <c r="AC26" s="619"/>
      <c r="AD26" s="625"/>
      <c r="AE26" s="625"/>
      <c r="AF26" s="625"/>
      <c r="AG26" s="625"/>
      <c r="AH26" s="625"/>
      <c r="AI26" s="1076" t="s">
        <v>303</v>
      </c>
      <c r="AJ26" s="1077">
        <f>SUMIF(AH$24:AH$62,3,G$24:G$62)</f>
        <v>4.5</v>
      </c>
      <c r="AK26" s="626"/>
      <c r="AL26" s="626"/>
      <c r="AM26" s="626"/>
      <c r="AN26" s="626"/>
      <c r="AO26" s="626"/>
      <c r="AP26" s="626"/>
      <c r="AQ26" s="552"/>
      <c r="AR26" s="552"/>
      <c r="AS26" s="627"/>
    </row>
    <row r="27" spans="1:45" s="6" customFormat="1" ht="26.25" customHeight="1" thickBot="1">
      <c r="A27" s="507"/>
      <c r="B27" s="508" t="s">
        <v>48</v>
      </c>
      <c r="C27" s="509"/>
      <c r="D27" s="510"/>
      <c r="E27" s="511"/>
      <c r="F27" s="512"/>
      <c r="G27" s="878">
        <v>0.5</v>
      </c>
      <c r="H27" s="514">
        <f t="shared" si="2"/>
        <v>15</v>
      </c>
      <c r="I27" s="138"/>
      <c r="J27" s="138"/>
      <c r="K27" s="139"/>
      <c r="L27" s="139"/>
      <c r="M27" s="388"/>
      <c r="N27" s="75"/>
      <c r="O27" s="298"/>
      <c r="P27" s="172"/>
      <c r="Q27" s="298"/>
      <c r="R27" s="173"/>
      <c r="S27" s="268"/>
      <c r="T27" s="173"/>
      <c r="U27" s="268"/>
      <c r="V27" s="173"/>
      <c r="W27" s="268"/>
      <c r="X27" s="76"/>
      <c r="Y27" s="652"/>
      <c r="Z27" s="515"/>
      <c r="AA27" s="812"/>
      <c r="AC27" s="619"/>
      <c r="AD27" s="625"/>
      <c r="AE27" s="625"/>
      <c r="AF27" s="625"/>
      <c r="AG27" s="625"/>
      <c r="AH27" s="625"/>
      <c r="AI27" s="1076"/>
      <c r="AJ27" s="1077">
        <f>SUM(AJ24:AJ26)</f>
        <v>37.5</v>
      </c>
      <c r="AK27" s="626"/>
      <c r="AL27" s="626"/>
      <c r="AM27" s="626"/>
      <c r="AN27" s="626"/>
      <c r="AO27" s="626"/>
      <c r="AP27" s="626"/>
      <c r="AQ27" s="552"/>
      <c r="AR27" s="552"/>
      <c r="AS27" s="627"/>
    </row>
    <row r="28" spans="1:45" s="6" customFormat="1" ht="29.25" customHeight="1" thickBot="1">
      <c r="A28" s="499" t="s">
        <v>201</v>
      </c>
      <c r="B28" s="98" t="s">
        <v>61</v>
      </c>
      <c r="C28" s="126">
        <v>6</v>
      </c>
      <c r="D28" s="149"/>
      <c r="E28" s="150"/>
      <c r="F28" s="149"/>
      <c r="G28" s="243">
        <v>1.5</v>
      </c>
      <c r="H28" s="516">
        <f t="shared" si="2"/>
        <v>45</v>
      </c>
      <c r="I28" s="684">
        <v>4</v>
      </c>
      <c r="J28" s="685">
        <v>4</v>
      </c>
      <c r="K28" s="126"/>
      <c r="L28" s="126"/>
      <c r="M28" s="383">
        <f>H28-I28</f>
        <v>41</v>
      </c>
      <c r="N28" s="81"/>
      <c r="O28" s="279"/>
      <c r="P28" s="130"/>
      <c r="Q28" s="279"/>
      <c r="R28" s="134"/>
      <c r="S28" s="262"/>
      <c r="T28" s="134"/>
      <c r="U28" s="262"/>
      <c r="V28" s="134"/>
      <c r="W28" s="262"/>
      <c r="X28" s="683">
        <v>4</v>
      </c>
      <c r="Y28" s="653"/>
      <c r="Z28" s="228"/>
      <c r="AA28" s="812">
        <v>3</v>
      </c>
      <c r="AC28" s="5" t="s">
        <v>301</v>
      </c>
      <c r="AD28" s="940">
        <f>SUMIF(AA24:AA64,1,G24:G62)</f>
        <v>24.5</v>
      </c>
      <c r="AE28" s="940">
        <f>G31+G39+G40+G49+G53+G60+G61</f>
        <v>24.5</v>
      </c>
      <c r="AF28" s="625"/>
      <c r="AG28" s="625"/>
      <c r="AH28" s="625" t="s">
        <v>312</v>
      </c>
      <c r="AI28" s="626"/>
      <c r="AJ28" s="625"/>
      <c r="AK28" s="626"/>
      <c r="AL28" s="626"/>
      <c r="AM28" s="626"/>
      <c r="AN28" s="626"/>
      <c r="AO28" s="626"/>
      <c r="AP28" s="626"/>
      <c r="AQ28" s="552"/>
      <c r="AR28" s="552"/>
      <c r="AS28" s="627"/>
    </row>
    <row r="29" spans="1:50" s="12" customFormat="1" ht="27.75" customHeight="1">
      <c r="A29" s="91" t="s">
        <v>128</v>
      </c>
      <c r="B29" s="109" t="s">
        <v>57</v>
      </c>
      <c r="C29" s="110"/>
      <c r="D29" s="111"/>
      <c r="E29" s="112"/>
      <c r="F29" s="335"/>
      <c r="G29" s="307">
        <v>7</v>
      </c>
      <c r="H29" s="113">
        <f t="shared" si="2"/>
        <v>210</v>
      </c>
      <c r="I29" s="114"/>
      <c r="J29" s="114"/>
      <c r="K29" s="110"/>
      <c r="L29" s="110"/>
      <c r="M29" s="386"/>
      <c r="N29" s="91"/>
      <c r="O29" s="277"/>
      <c r="P29" s="115"/>
      <c r="Q29" s="596"/>
      <c r="R29" s="117"/>
      <c r="S29" s="260"/>
      <c r="T29" s="118"/>
      <c r="U29" s="260"/>
      <c r="V29" s="118"/>
      <c r="W29" s="260"/>
      <c r="X29" s="118"/>
      <c r="Y29" s="260"/>
      <c r="Z29" s="118"/>
      <c r="AA29" s="813"/>
      <c r="AC29" s="5" t="s">
        <v>302</v>
      </c>
      <c r="AD29" s="940">
        <f>SUMIF(AA24:AA64,2,G24:G62)</f>
        <v>6</v>
      </c>
      <c r="AE29" s="940">
        <f>G45+G50+G56+G62</f>
        <v>6</v>
      </c>
      <c r="AF29" s="625"/>
      <c r="AG29" s="628"/>
      <c r="AH29" s="628"/>
      <c r="AI29" s="626"/>
      <c r="AJ29" s="629"/>
      <c r="AK29" s="629"/>
      <c r="AL29" s="629"/>
      <c r="AM29" s="629"/>
      <c r="AN29" s="629"/>
      <c r="AO29" s="629"/>
      <c r="AP29" s="629"/>
      <c r="AQ29" s="629"/>
      <c r="AR29" s="629"/>
      <c r="AS29" s="629"/>
      <c r="AT29" s="6"/>
      <c r="AU29" s="6"/>
      <c r="AV29" s="6"/>
      <c r="AW29" s="6"/>
      <c r="AX29" s="6"/>
    </row>
    <row r="30" spans="1:50" s="12" customFormat="1" ht="20.25" customHeight="1" thickBot="1">
      <c r="A30" s="108"/>
      <c r="B30" s="72" t="s">
        <v>48</v>
      </c>
      <c r="C30" s="119"/>
      <c r="D30" s="120"/>
      <c r="E30" s="121"/>
      <c r="F30" s="522"/>
      <c r="G30" s="313">
        <v>3.5</v>
      </c>
      <c r="H30" s="328">
        <f t="shared" si="2"/>
        <v>105</v>
      </c>
      <c r="I30" s="122"/>
      <c r="J30" s="123"/>
      <c r="K30" s="119"/>
      <c r="L30" s="119"/>
      <c r="M30" s="387"/>
      <c r="N30" s="124"/>
      <c r="O30" s="293"/>
      <c r="P30" s="124"/>
      <c r="Q30" s="293"/>
      <c r="R30" s="124"/>
      <c r="S30" s="261"/>
      <c r="T30" s="125"/>
      <c r="U30" s="261"/>
      <c r="V30" s="125"/>
      <c r="W30" s="261"/>
      <c r="X30" s="125"/>
      <c r="Y30" s="261"/>
      <c r="Z30" s="125"/>
      <c r="AA30" s="813"/>
      <c r="AC30" s="5" t="s">
        <v>303</v>
      </c>
      <c r="AD30" s="940">
        <f>SUMIF(AA24:AA64,3,G24:G62)</f>
        <v>4.5</v>
      </c>
      <c r="AE30" s="941">
        <f>G28+G35+G46</f>
        <v>4.5</v>
      </c>
      <c r="AF30" s="630"/>
      <c r="AG30" s="630"/>
      <c r="AH30" s="630"/>
      <c r="AI30" s="630"/>
      <c r="AJ30" s="629"/>
      <c r="AK30" s="629"/>
      <c r="AL30" s="629"/>
      <c r="AM30" s="629"/>
      <c r="AN30" s="629"/>
      <c r="AO30" s="629"/>
      <c r="AP30" s="629"/>
      <c r="AQ30" s="629"/>
      <c r="AR30" s="629"/>
      <c r="AS30" s="629"/>
      <c r="AT30" s="6"/>
      <c r="AU30" s="6"/>
      <c r="AV30" s="6"/>
      <c r="AW30" s="6"/>
      <c r="AX30" s="6"/>
    </row>
    <row r="31" spans="1:45" s="6" customFormat="1" ht="18.75" customHeight="1" thickBot="1">
      <c r="A31" s="91" t="s">
        <v>129</v>
      </c>
      <c r="B31" s="98" t="s">
        <v>58</v>
      </c>
      <c r="C31" s="126">
        <v>2</v>
      </c>
      <c r="D31" s="126"/>
      <c r="E31" s="127"/>
      <c r="F31" s="524"/>
      <c r="G31" s="777">
        <v>3.5</v>
      </c>
      <c r="H31" s="778">
        <f t="shared" si="2"/>
        <v>105</v>
      </c>
      <c r="I31" s="779">
        <f>SUM(J31:L31)</f>
        <v>8</v>
      </c>
      <c r="J31" s="162">
        <v>6</v>
      </c>
      <c r="K31" s="177">
        <v>2</v>
      </c>
      <c r="L31" s="177"/>
      <c r="M31" s="392">
        <f>H31-I31</f>
        <v>97</v>
      </c>
      <c r="N31" s="780"/>
      <c r="O31" s="280"/>
      <c r="P31" s="688">
        <v>6</v>
      </c>
      <c r="Q31" s="781">
        <v>2</v>
      </c>
      <c r="R31" s="780"/>
      <c r="S31" s="269"/>
      <c r="T31" s="179"/>
      <c r="U31" s="269"/>
      <c r="V31" s="179"/>
      <c r="W31" s="269"/>
      <c r="X31" s="179"/>
      <c r="Y31" s="659"/>
      <c r="Z31" s="181"/>
      <c r="AA31" s="812">
        <v>1</v>
      </c>
      <c r="AC31" s="630"/>
      <c r="AD31" s="625"/>
      <c r="AE31" s="625"/>
      <c r="AF31" s="631"/>
      <c r="AG31" s="630"/>
      <c r="AH31" s="632">
        <v>1</v>
      </c>
      <c r="AI31" s="630"/>
      <c r="AJ31" s="628"/>
      <c r="AK31" s="626"/>
      <c r="AL31" s="626"/>
      <c r="AM31" s="626"/>
      <c r="AN31" s="626"/>
      <c r="AO31" s="626"/>
      <c r="AP31" s="626"/>
      <c r="AQ31" s="626"/>
      <c r="AR31" s="626"/>
      <c r="AS31" s="626"/>
    </row>
    <row r="32" spans="1:45" s="6" customFormat="1" ht="22.5" customHeight="1">
      <c r="A32" s="91" t="s">
        <v>130</v>
      </c>
      <c r="B32" s="136" t="s">
        <v>116</v>
      </c>
      <c r="C32" s="137"/>
      <c r="D32" s="139"/>
      <c r="E32" s="190"/>
      <c r="F32" s="190"/>
      <c r="G32" s="879">
        <v>3</v>
      </c>
      <c r="H32" s="330">
        <f t="shared" si="2"/>
        <v>90</v>
      </c>
      <c r="I32" s="791"/>
      <c r="J32" s="791"/>
      <c r="K32" s="792"/>
      <c r="L32" s="792"/>
      <c r="M32" s="391"/>
      <c r="N32" s="70"/>
      <c r="O32" s="793"/>
      <c r="P32" s="331"/>
      <c r="Q32" s="332"/>
      <c r="R32" s="160"/>
      <c r="S32" s="266"/>
      <c r="T32" s="160"/>
      <c r="U32" s="266"/>
      <c r="V32" s="794"/>
      <c r="W32" s="795"/>
      <c r="X32" s="794"/>
      <c r="Y32" s="795"/>
      <c r="Z32" s="794"/>
      <c r="AA32" s="812"/>
      <c r="AC32" s="619"/>
      <c r="AD32" s="619"/>
      <c r="AE32" s="619"/>
      <c r="AF32" s="625"/>
      <c r="AG32" s="625"/>
      <c r="AH32" s="625"/>
      <c r="AI32" s="626"/>
      <c r="AJ32" s="626"/>
      <c r="AK32" s="626"/>
      <c r="AL32" s="626"/>
      <c r="AM32" s="626"/>
      <c r="AN32" s="626"/>
      <c r="AO32" s="629"/>
      <c r="AP32" s="629"/>
      <c r="AQ32" s="629"/>
      <c r="AR32" s="629"/>
      <c r="AS32" s="629"/>
    </row>
    <row r="33" spans="1:45" s="6" customFormat="1" ht="22.5" customHeight="1">
      <c r="A33" s="499" t="s">
        <v>131</v>
      </c>
      <c r="B33" s="774" t="s">
        <v>260</v>
      </c>
      <c r="C33" s="689"/>
      <c r="D33" s="689"/>
      <c r="E33" s="775"/>
      <c r="F33" s="775"/>
      <c r="G33" s="946">
        <f>G34+G35</f>
        <v>3.5</v>
      </c>
      <c r="H33" s="690">
        <f>G33*30</f>
        <v>105</v>
      </c>
      <c r="I33" s="791"/>
      <c r="J33" s="791"/>
      <c r="K33" s="792"/>
      <c r="L33" s="792"/>
      <c r="M33" s="391"/>
      <c r="N33" s="70"/>
      <c r="O33" s="793"/>
      <c r="P33" s="331"/>
      <c r="Q33" s="332"/>
      <c r="R33" s="160"/>
      <c r="S33" s="266"/>
      <c r="T33" s="160"/>
      <c r="U33" s="266"/>
      <c r="V33" s="794"/>
      <c r="W33" s="795"/>
      <c r="X33" s="794"/>
      <c r="Y33" s="795"/>
      <c r="Z33" s="794"/>
      <c r="AA33" s="812"/>
      <c r="AC33" s="619"/>
      <c r="AD33" s="619"/>
      <c r="AE33" s="619"/>
      <c r="AF33" s="625"/>
      <c r="AG33" s="625"/>
      <c r="AH33" s="625"/>
      <c r="AI33" s="626"/>
      <c r="AJ33" s="626"/>
      <c r="AK33" s="626"/>
      <c r="AL33" s="626"/>
      <c r="AM33" s="626"/>
      <c r="AN33" s="626"/>
      <c r="AO33" s="629"/>
      <c r="AP33" s="629"/>
      <c r="AQ33" s="629"/>
      <c r="AR33" s="629"/>
      <c r="AS33" s="629"/>
    </row>
    <row r="34" spans="1:45" s="6" customFormat="1" ht="22.5" customHeight="1" thickBot="1">
      <c r="A34" s="776"/>
      <c r="B34" s="691" t="s">
        <v>48</v>
      </c>
      <c r="C34" s="495"/>
      <c r="D34" s="495"/>
      <c r="E34" s="496"/>
      <c r="F34" s="496"/>
      <c r="G34" s="946">
        <v>0.5</v>
      </c>
      <c r="H34" s="690">
        <f>G34*30</f>
        <v>15</v>
      </c>
      <c r="I34" s="791"/>
      <c r="J34" s="791"/>
      <c r="K34" s="792"/>
      <c r="L34" s="792"/>
      <c r="M34" s="391"/>
      <c r="N34" s="70"/>
      <c r="O34" s="793"/>
      <c r="P34" s="331"/>
      <c r="Q34" s="332"/>
      <c r="R34" s="160"/>
      <c r="S34" s="266"/>
      <c r="T34" s="160"/>
      <c r="U34" s="266"/>
      <c r="V34" s="794"/>
      <c r="W34" s="795"/>
      <c r="X34" s="794"/>
      <c r="Y34" s="795"/>
      <c r="Z34" s="794"/>
      <c r="AA34" s="812"/>
      <c r="AC34" s="619"/>
      <c r="AD34" s="619"/>
      <c r="AE34" s="619"/>
      <c r="AF34" s="625"/>
      <c r="AG34" s="625"/>
      <c r="AH34" s="625"/>
      <c r="AI34" s="626"/>
      <c r="AJ34" s="626"/>
      <c r="AK34" s="626"/>
      <c r="AL34" s="626"/>
      <c r="AM34" s="626"/>
      <c r="AN34" s="626"/>
      <c r="AO34" s="629"/>
      <c r="AP34" s="629"/>
      <c r="AQ34" s="629"/>
      <c r="AR34" s="629"/>
      <c r="AS34" s="629"/>
    </row>
    <row r="35" spans="1:45" s="6" customFormat="1" ht="36.75" customHeight="1" thickBot="1">
      <c r="A35" s="519" t="s">
        <v>261</v>
      </c>
      <c r="B35" s="182" t="s">
        <v>203</v>
      </c>
      <c r="C35" s="149"/>
      <c r="D35" s="126">
        <v>5</v>
      </c>
      <c r="E35" s="150"/>
      <c r="F35" s="149"/>
      <c r="G35" s="947">
        <v>3</v>
      </c>
      <c r="H35" s="782">
        <f>G35*30</f>
        <v>90</v>
      </c>
      <c r="I35" s="783">
        <f>SUM(J35:L35)</f>
        <v>4</v>
      </c>
      <c r="J35" s="783">
        <v>4</v>
      </c>
      <c r="K35" s="784"/>
      <c r="L35" s="784"/>
      <c r="M35" s="785">
        <f>H35-I35</f>
        <v>86</v>
      </c>
      <c r="N35" s="229"/>
      <c r="O35" s="786"/>
      <c r="P35" s="230"/>
      <c r="Q35" s="281"/>
      <c r="R35" s="231"/>
      <c r="S35" s="787"/>
      <c r="T35" s="788"/>
      <c r="U35" s="787"/>
      <c r="V35" s="350">
        <v>4</v>
      </c>
      <c r="W35" s="789"/>
      <c r="X35" s="230"/>
      <c r="Y35" s="281"/>
      <c r="Z35" s="790"/>
      <c r="AA35" s="812">
        <v>3</v>
      </c>
      <c r="AC35" s="619"/>
      <c r="AD35" s="625"/>
      <c r="AE35" s="625"/>
      <c r="AF35" s="625"/>
      <c r="AG35" s="625"/>
      <c r="AH35" s="625" t="s">
        <v>312</v>
      </c>
      <c r="AI35" s="626"/>
      <c r="AJ35" s="625"/>
      <c r="AK35" s="626"/>
      <c r="AL35" s="626"/>
      <c r="AM35" s="626"/>
      <c r="AN35" s="626"/>
      <c r="AO35" s="626"/>
      <c r="AP35" s="626"/>
      <c r="AQ35" s="625"/>
      <c r="AR35" s="625"/>
      <c r="AS35" s="627"/>
    </row>
    <row r="36" spans="1:45" s="6" customFormat="1" ht="24.75" customHeight="1">
      <c r="A36" s="91" t="s">
        <v>132</v>
      </c>
      <c r="B36" s="109" t="s">
        <v>262</v>
      </c>
      <c r="C36" s="111"/>
      <c r="D36" s="111"/>
      <c r="E36" s="112"/>
      <c r="F36" s="335"/>
      <c r="G36" s="1078">
        <f>G37+G38</f>
        <v>13.5</v>
      </c>
      <c r="H36" s="113">
        <f t="shared" si="2"/>
        <v>405</v>
      </c>
      <c r="I36" s="114"/>
      <c r="J36" s="114"/>
      <c r="K36" s="110"/>
      <c r="L36" s="110"/>
      <c r="M36" s="386"/>
      <c r="N36" s="91"/>
      <c r="O36" s="277"/>
      <c r="P36" s="115"/>
      <c r="Q36" s="277"/>
      <c r="R36" s="117"/>
      <c r="S36" s="263"/>
      <c r="T36" s="117"/>
      <c r="U36" s="263"/>
      <c r="V36" s="117"/>
      <c r="W36" s="263"/>
      <c r="X36" s="117"/>
      <c r="Y36" s="263"/>
      <c r="Z36" s="118"/>
      <c r="AA36" s="812"/>
      <c r="AC36" s="619"/>
      <c r="AD36" s="625"/>
      <c r="AE36" s="625"/>
      <c r="AF36" s="625"/>
      <c r="AG36" s="625"/>
      <c r="AH36" s="625"/>
      <c r="AI36" s="626"/>
      <c r="AJ36" s="626"/>
      <c r="AK36" s="626"/>
      <c r="AL36" s="626"/>
      <c r="AM36" s="626"/>
      <c r="AN36" s="626"/>
      <c r="AO36" s="626"/>
      <c r="AP36" s="626"/>
      <c r="AQ36" s="626"/>
      <c r="AR36" s="626"/>
      <c r="AS36" s="629"/>
    </row>
    <row r="37" spans="1:45" s="6" customFormat="1" ht="20.25" customHeight="1" thickBot="1">
      <c r="A37" s="108"/>
      <c r="B37" s="153" t="s">
        <v>48</v>
      </c>
      <c r="C37" s="154"/>
      <c r="D37" s="155"/>
      <c r="E37" s="156"/>
      <c r="F37" s="319"/>
      <c r="G37" s="943">
        <v>6.5</v>
      </c>
      <c r="H37" s="113">
        <f t="shared" si="2"/>
        <v>195</v>
      </c>
      <c r="I37" s="103"/>
      <c r="J37" s="157"/>
      <c r="K37" s="158"/>
      <c r="L37" s="158"/>
      <c r="M37" s="390"/>
      <c r="N37" s="159"/>
      <c r="O37" s="295"/>
      <c r="P37" s="159"/>
      <c r="Q37" s="295"/>
      <c r="R37" s="159"/>
      <c r="S37" s="266"/>
      <c r="T37" s="160"/>
      <c r="U37" s="266"/>
      <c r="V37" s="160"/>
      <c r="W37" s="266"/>
      <c r="X37" s="160"/>
      <c r="Y37" s="266"/>
      <c r="Z37" s="160"/>
      <c r="AA37" s="812"/>
      <c r="AC37" s="630"/>
      <c r="AD37" s="630"/>
      <c r="AE37" s="630"/>
      <c r="AF37" s="630"/>
      <c r="AG37" s="630"/>
      <c r="AH37" s="630"/>
      <c r="AI37" s="630"/>
      <c r="AJ37" s="626"/>
      <c r="AK37" s="626"/>
      <c r="AL37" s="626"/>
      <c r="AM37" s="626"/>
      <c r="AN37" s="626"/>
      <c r="AO37" s="626"/>
      <c r="AP37" s="626"/>
      <c r="AQ37" s="626"/>
      <c r="AR37" s="626"/>
      <c r="AS37" s="626"/>
    </row>
    <row r="38" spans="1:45" s="6" customFormat="1" ht="24" customHeight="1" thickBot="1">
      <c r="A38" s="91"/>
      <c r="B38" s="72" t="s">
        <v>135</v>
      </c>
      <c r="C38" s="143"/>
      <c r="D38" s="143"/>
      <c r="E38" s="161"/>
      <c r="F38" s="525"/>
      <c r="G38" s="949">
        <v>7</v>
      </c>
      <c r="H38" s="328">
        <f t="shared" si="2"/>
        <v>210</v>
      </c>
      <c r="I38" s="162">
        <f>SUM(J38:L38)</f>
        <v>28</v>
      </c>
      <c r="J38" s="138">
        <v>20</v>
      </c>
      <c r="K38" s="139"/>
      <c r="L38" s="139">
        <v>8</v>
      </c>
      <c r="M38" s="388">
        <f>H38-I38</f>
        <v>182</v>
      </c>
      <c r="N38" s="107"/>
      <c r="O38" s="296"/>
      <c r="P38" s="163"/>
      <c r="Q38" s="293"/>
      <c r="R38" s="124"/>
      <c r="S38" s="264"/>
      <c r="T38" s="148"/>
      <c r="U38" s="264"/>
      <c r="V38" s="125"/>
      <c r="W38" s="261"/>
      <c r="X38" s="125"/>
      <c r="Y38" s="261"/>
      <c r="Z38" s="125"/>
      <c r="AA38" s="812"/>
      <c r="AC38" s="54"/>
      <c r="AD38" s="552"/>
      <c r="AE38" s="552"/>
      <c r="AF38" s="552"/>
      <c r="AG38" s="630"/>
      <c r="AH38" s="630"/>
      <c r="AI38" s="630"/>
      <c r="AJ38" s="626"/>
      <c r="AK38" s="626"/>
      <c r="AL38" s="626"/>
      <c r="AM38" s="626"/>
      <c r="AN38" s="626"/>
      <c r="AO38" s="629"/>
      <c r="AP38" s="629"/>
      <c r="AQ38" s="629"/>
      <c r="AR38" s="629"/>
      <c r="AS38" s="629"/>
    </row>
    <row r="39" spans="1:45" s="6" customFormat="1" ht="18.75" customHeight="1" thickBot="1">
      <c r="A39" s="519" t="s">
        <v>133</v>
      </c>
      <c r="B39" s="1079" t="s">
        <v>59</v>
      </c>
      <c r="C39" s="1080">
        <v>1</v>
      </c>
      <c r="D39" s="1081"/>
      <c r="E39" s="1082"/>
      <c r="F39" s="1083"/>
      <c r="G39" s="1084">
        <v>4</v>
      </c>
      <c r="H39" s="516">
        <f t="shared" si="2"/>
        <v>120</v>
      </c>
      <c r="I39" s="165">
        <v>16</v>
      </c>
      <c r="J39" s="166" t="s">
        <v>274</v>
      </c>
      <c r="K39" s="167"/>
      <c r="L39" s="167" t="s">
        <v>275</v>
      </c>
      <c r="M39" s="383">
        <f>H39-I39</f>
        <v>104</v>
      </c>
      <c r="N39" s="151">
        <v>12</v>
      </c>
      <c r="O39" s="270">
        <v>4</v>
      </c>
      <c r="P39" s="83"/>
      <c r="Q39" s="598"/>
      <c r="R39" s="129"/>
      <c r="S39" s="262"/>
      <c r="T39" s="134"/>
      <c r="U39" s="262"/>
      <c r="V39" s="168"/>
      <c r="W39" s="267"/>
      <c r="X39" s="168"/>
      <c r="Y39" s="655"/>
      <c r="Z39" s="169"/>
      <c r="AA39" s="812">
        <v>1</v>
      </c>
      <c r="AC39" s="633"/>
      <c r="AD39" s="625"/>
      <c r="AE39" s="631"/>
      <c r="AF39" s="552"/>
      <c r="AG39" s="54"/>
      <c r="AH39" s="54">
        <v>1</v>
      </c>
      <c r="AI39" s="630"/>
      <c r="AJ39" s="626"/>
      <c r="AK39" s="626"/>
      <c r="AL39" s="626"/>
      <c r="AM39" s="626"/>
      <c r="AN39" s="626"/>
      <c r="AO39" s="629"/>
      <c r="AP39" s="629"/>
      <c r="AQ39" s="629"/>
      <c r="AR39" s="629"/>
      <c r="AS39" s="629"/>
    </row>
    <row r="40" spans="1:45" s="6" customFormat="1" ht="20.25" customHeight="1" thickBot="1">
      <c r="A40" s="519" t="s">
        <v>134</v>
      </c>
      <c r="B40" s="1079" t="s">
        <v>59</v>
      </c>
      <c r="C40" s="1085">
        <v>2</v>
      </c>
      <c r="D40" s="1086"/>
      <c r="E40" s="1087"/>
      <c r="F40" s="1088"/>
      <c r="G40" s="1084">
        <v>3</v>
      </c>
      <c r="H40" s="516">
        <f t="shared" si="2"/>
        <v>90</v>
      </c>
      <c r="I40" s="165">
        <v>12</v>
      </c>
      <c r="J40" s="166" t="s">
        <v>276</v>
      </c>
      <c r="K40" s="167"/>
      <c r="L40" s="167" t="s">
        <v>275</v>
      </c>
      <c r="M40" s="383">
        <f>H40-I40</f>
        <v>78</v>
      </c>
      <c r="N40" s="81"/>
      <c r="O40" s="265"/>
      <c r="P40" s="131">
        <v>8</v>
      </c>
      <c r="Q40" s="270">
        <v>4</v>
      </c>
      <c r="R40" s="78"/>
      <c r="S40" s="262"/>
      <c r="T40" s="134"/>
      <c r="U40" s="262"/>
      <c r="V40" s="168"/>
      <c r="W40" s="267"/>
      <c r="X40" s="168"/>
      <c r="Y40" s="655"/>
      <c r="Z40" s="169"/>
      <c r="AA40" s="812">
        <v>1</v>
      </c>
      <c r="AC40" s="619"/>
      <c r="AD40" s="625"/>
      <c r="AE40" s="552"/>
      <c r="AF40" s="631"/>
      <c r="AG40" s="634"/>
      <c r="AH40" s="631">
        <v>1</v>
      </c>
      <c r="AI40" s="635"/>
      <c r="AJ40" s="626"/>
      <c r="AK40" s="626"/>
      <c r="AL40" s="626"/>
      <c r="AM40" s="626"/>
      <c r="AN40" s="626"/>
      <c r="AO40" s="629"/>
      <c r="AP40" s="629"/>
      <c r="AQ40" s="629"/>
      <c r="AR40" s="629"/>
      <c r="AS40" s="629"/>
    </row>
    <row r="41" spans="1:45" s="6" customFormat="1" ht="33" customHeight="1" thickBot="1">
      <c r="A41" s="91" t="s">
        <v>136</v>
      </c>
      <c r="B41" s="1089" t="s">
        <v>60</v>
      </c>
      <c r="C41" s="1090"/>
      <c r="D41" s="1090"/>
      <c r="E41" s="1091"/>
      <c r="F41" s="1092"/>
      <c r="G41" s="1093">
        <v>7</v>
      </c>
      <c r="H41" s="113">
        <f t="shared" si="2"/>
        <v>210</v>
      </c>
      <c r="I41" s="114"/>
      <c r="J41" s="114"/>
      <c r="K41" s="110"/>
      <c r="L41" s="110"/>
      <c r="M41" s="386"/>
      <c r="N41" s="75"/>
      <c r="O41" s="297"/>
      <c r="P41" s="527"/>
      <c r="Q41" s="298"/>
      <c r="R41" s="173"/>
      <c r="S41" s="268"/>
      <c r="T41" s="172"/>
      <c r="U41" s="298"/>
      <c r="V41" s="173"/>
      <c r="W41" s="268"/>
      <c r="X41" s="173"/>
      <c r="Y41" s="268"/>
      <c r="Z41" s="117"/>
      <c r="AA41" s="812"/>
      <c r="AC41" s="619"/>
      <c r="AD41" s="1845" t="s">
        <v>294</v>
      </c>
      <c r="AE41" s="1845"/>
      <c r="AF41" s="1845"/>
      <c r="AG41" s="1845"/>
      <c r="AH41" s="625"/>
      <c r="AI41" s="626"/>
      <c r="AJ41" s="626"/>
      <c r="AK41" s="626"/>
      <c r="AL41" s="626"/>
      <c r="AM41" s="625"/>
      <c r="AN41" s="625"/>
      <c r="AO41" s="626"/>
      <c r="AP41" s="626"/>
      <c r="AQ41" s="626"/>
      <c r="AR41" s="626"/>
      <c r="AS41" s="626"/>
    </row>
    <row r="42" spans="1:45" s="6" customFormat="1" ht="22.5" customHeight="1" thickBot="1">
      <c r="A42" s="73"/>
      <c r="B42" s="1094" t="s">
        <v>48</v>
      </c>
      <c r="C42" s="1095"/>
      <c r="D42" s="1095"/>
      <c r="E42" s="1096"/>
      <c r="F42" s="1097"/>
      <c r="G42" s="1098">
        <v>2</v>
      </c>
      <c r="H42" s="330">
        <f t="shared" si="2"/>
        <v>60</v>
      </c>
      <c r="I42" s="138"/>
      <c r="J42" s="138"/>
      <c r="K42" s="139"/>
      <c r="L42" s="139"/>
      <c r="M42" s="388"/>
      <c r="N42" s="146"/>
      <c r="O42" s="272"/>
      <c r="P42" s="147"/>
      <c r="Q42" s="278"/>
      <c r="R42" s="148"/>
      <c r="S42" s="264"/>
      <c r="T42" s="147"/>
      <c r="U42" s="278"/>
      <c r="V42" s="148"/>
      <c r="W42" s="264"/>
      <c r="X42" s="148"/>
      <c r="Y42" s="264"/>
      <c r="Z42" s="148"/>
      <c r="AA42" s="812"/>
      <c r="AC42" s="619"/>
      <c r="AD42" s="619"/>
      <c r="AE42" s="619"/>
      <c r="AF42" s="625"/>
      <c r="AG42" s="625"/>
      <c r="AH42" s="625"/>
      <c r="AI42" s="626"/>
      <c r="AJ42" s="626"/>
      <c r="AK42" s="626"/>
      <c r="AL42" s="626"/>
      <c r="AM42" s="625"/>
      <c r="AN42" s="625"/>
      <c r="AO42" s="626"/>
      <c r="AP42" s="626"/>
      <c r="AQ42" s="626"/>
      <c r="AR42" s="626"/>
      <c r="AS42" s="626"/>
    </row>
    <row r="43" spans="1:45" s="6" customFormat="1" ht="22.5" customHeight="1" thickBot="1">
      <c r="A43" s="84"/>
      <c r="B43" s="1099" t="s">
        <v>135</v>
      </c>
      <c r="C43" s="1100"/>
      <c r="D43" s="1100"/>
      <c r="E43" s="1101"/>
      <c r="F43" s="1101"/>
      <c r="G43" s="1102">
        <v>5</v>
      </c>
      <c r="H43" s="330">
        <f t="shared" si="2"/>
        <v>150</v>
      </c>
      <c r="I43" s="791">
        <f>I44+I45</f>
        <v>16</v>
      </c>
      <c r="J43" s="791">
        <v>12</v>
      </c>
      <c r="K43" s="792">
        <v>4</v>
      </c>
      <c r="L43" s="792"/>
      <c r="M43" s="383">
        <f>H43-I43</f>
        <v>134</v>
      </c>
      <c r="N43" s="70"/>
      <c r="O43" s="793"/>
      <c r="P43" s="331"/>
      <c r="Q43" s="332"/>
      <c r="R43" s="160"/>
      <c r="S43" s="266"/>
      <c r="T43" s="331"/>
      <c r="U43" s="332"/>
      <c r="V43" s="160"/>
      <c r="W43" s="266"/>
      <c r="X43" s="160"/>
      <c r="Y43" s="266"/>
      <c r="Z43" s="160"/>
      <c r="AA43" s="812"/>
      <c r="AC43" s="619"/>
      <c r="AD43" s="619"/>
      <c r="AE43" s="619"/>
      <c r="AF43" s="625"/>
      <c r="AG43" s="625"/>
      <c r="AH43" s="625"/>
      <c r="AI43" s="626"/>
      <c r="AJ43" s="626"/>
      <c r="AK43" s="626"/>
      <c r="AL43" s="626"/>
      <c r="AM43" s="625"/>
      <c r="AN43" s="625"/>
      <c r="AO43" s="626"/>
      <c r="AP43" s="626"/>
      <c r="AQ43" s="626"/>
      <c r="AR43" s="626"/>
      <c r="AS43" s="626"/>
    </row>
    <row r="44" spans="1:45" s="6" customFormat="1" ht="22.5" customHeight="1" thickBot="1">
      <c r="A44" s="84" t="s">
        <v>137</v>
      </c>
      <c r="B44" s="1103" t="s">
        <v>58</v>
      </c>
      <c r="C44" s="1100"/>
      <c r="D44" s="1104">
        <v>3</v>
      </c>
      <c r="E44" s="1101"/>
      <c r="F44" s="1101"/>
      <c r="G44" s="1102">
        <v>2.5</v>
      </c>
      <c r="H44" s="330">
        <f t="shared" si="2"/>
        <v>75</v>
      </c>
      <c r="I44" s="791">
        <v>8</v>
      </c>
      <c r="J44" s="783" t="s">
        <v>277</v>
      </c>
      <c r="K44" s="784" t="s">
        <v>278</v>
      </c>
      <c r="L44" s="792"/>
      <c r="M44" s="383">
        <f>H44-I44</f>
        <v>67</v>
      </c>
      <c r="N44" s="70"/>
      <c r="O44" s="793"/>
      <c r="P44" s="331"/>
      <c r="Q44" s="332"/>
      <c r="R44" s="960">
        <v>8</v>
      </c>
      <c r="S44" s="961">
        <v>0</v>
      </c>
      <c r="T44" s="331"/>
      <c r="U44" s="332"/>
      <c r="V44" s="160"/>
      <c r="W44" s="266"/>
      <c r="X44" s="160"/>
      <c r="Y44" s="266"/>
      <c r="Z44" s="160"/>
      <c r="AA44" s="812"/>
      <c r="AC44" s="619"/>
      <c r="AD44" s="619"/>
      <c r="AE44" s="619"/>
      <c r="AF44" s="625"/>
      <c r="AG44" s="625"/>
      <c r="AH44" s="625" t="s">
        <v>330</v>
      </c>
      <c r="AI44" s="626"/>
      <c r="AJ44" s="626"/>
      <c r="AK44" s="626"/>
      <c r="AL44" s="626"/>
      <c r="AM44" s="625"/>
      <c r="AN44" s="625"/>
      <c r="AO44" s="626"/>
      <c r="AP44" s="626"/>
      <c r="AQ44" s="626"/>
      <c r="AR44" s="626"/>
      <c r="AS44" s="626"/>
    </row>
    <row r="45" spans="1:45" s="6" customFormat="1" ht="24.75" customHeight="1" thickBot="1">
      <c r="A45" s="91" t="s">
        <v>138</v>
      </c>
      <c r="B45" s="1103" t="s">
        <v>58</v>
      </c>
      <c r="C45" s="1105">
        <v>4</v>
      </c>
      <c r="D45" s="1106"/>
      <c r="E45" s="1107"/>
      <c r="F45" s="1108"/>
      <c r="G45" s="1109">
        <v>2.5</v>
      </c>
      <c r="H45" s="330">
        <f t="shared" si="2"/>
        <v>75</v>
      </c>
      <c r="I45" s="783">
        <v>8</v>
      </c>
      <c r="J45" s="783" t="s">
        <v>277</v>
      </c>
      <c r="K45" s="784" t="s">
        <v>278</v>
      </c>
      <c r="L45" s="784"/>
      <c r="M45" s="785">
        <f>H45-I45</f>
        <v>67</v>
      </c>
      <c r="N45" s="229"/>
      <c r="O45" s="354"/>
      <c r="P45" s="230"/>
      <c r="Q45" s="281"/>
      <c r="R45" s="231"/>
      <c r="S45" s="789"/>
      <c r="T45" s="686">
        <v>8</v>
      </c>
      <c r="U45" s="613">
        <v>0</v>
      </c>
      <c r="V45" s="231"/>
      <c r="W45" s="789"/>
      <c r="X45" s="231"/>
      <c r="Y45" s="662"/>
      <c r="Z45" s="337"/>
      <c r="AA45" s="812">
        <v>2</v>
      </c>
      <c r="AC45" s="619"/>
      <c r="AD45" s="619"/>
      <c r="AE45" s="619"/>
      <c r="AF45" s="625"/>
      <c r="AG45" s="625"/>
      <c r="AH45" s="625" t="s">
        <v>330</v>
      </c>
      <c r="AI45" s="626"/>
      <c r="AJ45" s="626"/>
      <c r="AK45" s="626"/>
      <c r="AL45" s="626"/>
      <c r="AM45" s="631"/>
      <c r="AN45" s="631"/>
      <c r="AO45" s="626"/>
      <c r="AP45" s="626"/>
      <c r="AQ45" s="626"/>
      <c r="AR45" s="626"/>
      <c r="AS45" s="626"/>
    </row>
    <row r="46" spans="1:50" s="35" customFormat="1" ht="45" customHeight="1" hidden="1" thickBot="1">
      <c r="A46" s="91"/>
      <c r="B46" s="1110"/>
      <c r="C46" s="1111"/>
      <c r="D46" s="1111"/>
      <c r="E46" s="1112"/>
      <c r="F46" s="1113"/>
      <c r="G46" s="1114"/>
      <c r="H46" s="964"/>
      <c r="I46" s="415"/>
      <c r="J46" s="415"/>
      <c r="K46" s="416"/>
      <c r="L46" s="416"/>
      <c r="M46" s="378"/>
      <c r="N46" s="379"/>
      <c r="O46" s="379"/>
      <c r="P46" s="417"/>
      <c r="Q46" s="417"/>
      <c r="R46" s="379"/>
      <c r="S46" s="379"/>
      <c r="T46" s="418"/>
      <c r="U46" s="418"/>
      <c r="V46" s="419"/>
      <c r="W46" s="419"/>
      <c r="X46" s="379"/>
      <c r="Y46" s="379"/>
      <c r="Z46" s="420"/>
      <c r="AA46" s="814">
        <v>3</v>
      </c>
      <c r="AB46" s="8"/>
      <c r="AC46" s="8"/>
      <c r="AD46" s="8"/>
      <c r="AE46" s="8"/>
      <c r="AF46" s="4"/>
      <c r="AG46" s="4"/>
      <c r="AH46" s="4"/>
      <c r="AI46" s="8"/>
      <c r="AJ46" s="8"/>
      <c r="AK46" s="8"/>
      <c r="AL46" s="8"/>
      <c r="AM46" s="552"/>
      <c r="AN46" s="552"/>
      <c r="AO46" s="631"/>
      <c r="AP46" s="631"/>
      <c r="AQ46" s="8"/>
      <c r="AR46" s="8"/>
      <c r="AS46" s="8"/>
      <c r="AT46" s="8"/>
      <c r="AU46" s="8"/>
      <c r="AV46" s="8"/>
      <c r="AW46" s="8"/>
      <c r="AX46" s="8"/>
    </row>
    <row r="47" spans="1:50" s="35" customFormat="1" ht="30" customHeight="1" thickBot="1">
      <c r="A47" s="91" t="s">
        <v>125</v>
      </c>
      <c r="B47" s="1089" t="s">
        <v>263</v>
      </c>
      <c r="C47" s="1115"/>
      <c r="D47" s="1115"/>
      <c r="E47" s="1116"/>
      <c r="F47" s="1117"/>
      <c r="G47" s="1078">
        <v>6.5</v>
      </c>
      <c r="H47" s="113">
        <f>G47*30</f>
        <v>195</v>
      </c>
      <c r="I47" s="553"/>
      <c r="J47" s="553"/>
      <c r="K47" s="687"/>
      <c r="L47" s="687"/>
      <c r="M47" s="796"/>
      <c r="N47" s="797"/>
      <c r="O47" s="797"/>
      <c r="P47" s="798"/>
      <c r="Q47" s="798"/>
      <c r="R47" s="797"/>
      <c r="S47" s="797"/>
      <c r="T47" s="557"/>
      <c r="U47" s="557"/>
      <c r="V47" s="683"/>
      <c r="W47" s="683"/>
      <c r="X47" s="797"/>
      <c r="Y47" s="799"/>
      <c r="Z47" s="800"/>
      <c r="AA47" s="815"/>
      <c r="AB47" s="8"/>
      <c r="AC47" s="8"/>
      <c r="AD47" s="8"/>
      <c r="AE47" s="8"/>
      <c r="AF47" s="4"/>
      <c r="AG47" s="4"/>
      <c r="AH47" s="4"/>
      <c r="AI47" s="8"/>
      <c r="AJ47" s="8"/>
      <c r="AK47" s="8"/>
      <c r="AL47" s="8"/>
      <c r="AM47" s="552"/>
      <c r="AN47" s="552"/>
      <c r="AO47" s="631"/>
      <c r="AP47" s="631"/>
      <c r="AQ47" s="8"/>
      <c r="AR47" s="8"/>
      <c r="AS47" s="8"/>
      <c r="AT47" s="8"/>
      <c r="AU47" s="8"/>
      <c r="AV47" s="8"/>
      <c r="AW47" s="8"/>
      <c r="AX47" s="8"/>
    </row>
    <row r="48" spans="1:50" s="35" customFormat="1" ht="30" customHeight="1" thickBot="1">
      <c r="A48" s="91"/>
      <c r="B48" s="1099" t="s">
        <v>48</v>
      </c>
      <c r="C48" s="1118"/>
      <c r="D48" s="1118"/>
      <c r="E48" s="1119"/>
      <c r="F48" s="1120"/>
      <c r="G48" s="1121">
        <v>1.5</v>
      </c>
      <c r="H48" s="328">
        <f>G48*30</f>
        <v>45</v>
      </c>
      <c r="I48" s="553"/>
      <c r="J48" s="553"/>
      <c r="K48" s="687"/>
      <c r="L48" s="687"/>
      <c r="M48" s="796"/>
      <c r="N48" s="797"/>
      <c r="O48" s="797"/>
      <c r="P48" s="798"/>
      <c r="Q48" s="798"/>
      <c r="R48" s="797"/>
      <c r="S48" s="797"/>
      <c r="T48" s="557"/>
      <c r="U48" s="557"/>
      <c r="V48" s="683"/>
      <c r="W48" s="683"/>
      <c r="X48" s="797"/>
      <c r="Y48" s="799"/>
      <c r="Z48" s="800"/>
      <c r="AA48" s="815"/>
      <c r="AB48" s="8"/>
      <c r="AC48" s="8"/>
      <c r="AD48" s="8"/>
      <c r="AE48" s="8"/>
      <c r="AF48" s="4"/>
      <c r="AG48" s="4"/>
      <c r="AH48" s="4"/>
      <c r="AI48" s="8"/>
      <c r="AJ48" s="8"/>
      <c r="AK48" s="8"/>
      <c r="AL48" s="8"/>
      <c r="AM48" s="552"/>
      <c r="AN48" s="552"/>
      <c r="AO48" s="631"/>
      <c r="AP48" s="631"/>
      <c r="AQ48" s="8"/>
      <c r="AR48" s="8"/>
      <c r="AS48" s="8"/>
      <c r="AT48" s="8"/>
      <c r="AU48" s="8"/>
      <c r="AV48" s="8"/>
      <c r="AW48" s="8"/>
      <c r="AX48" s="8"/>
    </row>
    <row r="49" spans="1:45" s="6" customFormat="1" ht="24.75" customHeight="1" thickBot="1">
      <c r="A49" s="91" t="s">
        <v>126</v>
      </c>
      <c r="B49" s="1122" t="s">
        <v>240</v>
      </c>
      <c r="C49" s="1123">
        <v>2</v>
      </c>
      <c r="D49" s="1083"/>
      <c r="E49" s="1112"/>
      <c r="F49" s="1113"/>
      <c r="G49" s="1124">
        <v>5</v>
      </c>
      <c r="H49" s="516">
        <f t="shared" si="2"/>
        <v>150</v>
      </c>
      <c r="I49" s="128">
        <v>8</v>
      </c>
      <c r="J49" s="128" t="s">
        <v>277</v>
      </c>
      <c r="K49" s="126" t="s">
        <v>278</v>
      </c>
      <c r="L49" s="126"/>
      <c r="M49" s="383">
        <f>H49-I49</f>
        <v>142</v>
      </c>
      <c r="N49" s="81"/>
      <c r="O49" s="279"/>
      <c r="P49" s="683">
        <v>8</v>
      </c>
      <c r="Q49" s="270">
        <v>0</v>
      </c>
      <c r="R49" s="134"/>
      <c r="S49" s="262"/>
      <c r="T49" s="134"/>
      <c r="U49" s="262"/>
      <c r="V49" s="134"/>
      <c r="W49" s="262"/>
      <c r="X49" s="134"/>
      <c r="Y49" s="654"/>
      <c r="Z49" s="135"/>
      <c r="AA49" s="812">
        <v>1</v>
      </c>
      <c r="AC49" s="619"/>
      <c r="AD49" s="625"/>
      <c r="AE49" s="625"/>
      <c r="AF49" s="631"/>
      <c r="AG49" s="631"/>
      <c r="AH49" s="631">
        <v>1</v>
      </c>
      <c r="AI49" s="626"/>
      <c r="AJ49" s="626"/>
      <c r="AK49" s="626"/>
      <c r="AL49" s="626"/>
      <c r="AM49" s="626"/>
      <c r="AN49" s="626"/>
      <c r="AO49" s="626"/>
      <c r="AP49" s="626"/>
      <c r="AQ49" s="626"/>
      <c r="AR49" s="626"/>
      <c r="AS49" s="626"/>
    </row>
    <row r="50" spans="1:50" s="33" customFormat="1" ht="28.5" customHeight="1" hidden="1" thickBot="1">
      <c r="A50" s="91"/>
      <c r="B50" s="1125"/>
      <c r="C50" s="1111"/>
      <c r="D50" s="1111"/>
      <c r="E50" s="1126"/>
      <c r="F50" s="1111"/>
      <c r="G50" s="1114"/>
      <c r="H50" s="414"/>
      <c r="I50" s="415"/>
      <c r="J50" s="415"/>
      <c r="K50" s="416"/>
      <c r="L50" s="416"/>
      <c r="M50" s="378"/>
      <c r="N50" s="410"/>
      <c r="O50" s="423"/>
      <c r="P50" s="423"/>
      <c r="Q50" s="279"/>
      <c r="R50" s="419"/>
      <c r="S50" s="419"/>
      <c r="T50" s="423"/>
      <c r="U50" s="279"/>
      <c r="V50" s="424"/>
      <c r="W50" s="424"/>
      <c r="X50" s="424"/>
      <c r="Y50" s="262"/>
      <c r="Z50" s="425"/>
      <c r="AA50" s="814">
        <v>2</v>
      </c>
      <c r="AB50" s="6"/>
      <c r="AC50" s="619"/>
      <c r="AD50" s="625"/>
      <c r="AE50" s="625"/>
      <c r="AF50" s="625"/>
      <c r="AG50" s="625"/>
      <c r="AH50" s="625"/>
      <c r="AI50" s="631"/>
      <c r="AJ50" s="631"/>
      <c r="AK50" s="631"/>
      <c r="AL50" s="631"/>
      <c r="AM50" s="625"/>
      <c r="AN50" s="625"/>
      <c r="AO50" s="626"/>
      <c r="AP50" s="626"/>
      <c r="AQ50" s="626"/>
      <c r="AR50" s="626"/>
      <c r="AS50" s="626"/>
      <c r="AT50" s="6"/>
      <c r="AU50" s="6"/>
      <c r="AV50" s="6"/>
      <c r="AW50" s="6"/>
      <c r="AX50" s="6"/>
    </row>
    <row r="51" spans="1:45" s="6" customFormat="1" ht="33.75" customHeight="1">
      <c r="A51" s="91" t="s">
        <v>139</v>
      </c>
      <c r="B51" s="1127" t="s">
        <v>63</v>
      </c>
      <c r="C51" s="1118"/>
      <c r="D51" s="1118"/>
      <c r="E51" s="1119"/>
      <c r="F51" s="1120"/>
      <c r="G51" s="1128">
        <v>3.5</v>
      </c>
      <c r="H51" s="328">
        <f t="shared" si="2"/>
        <v>105</v>
      </c>
      <c r="I51" s="138"/>
      <c r="J51" s="138"/>
      <c r="K51" s="139"/>
      <c r="L51" s="139"/>
      <c r="M51" s="388"/>
      <c r="N51" s="75"/>
      <c r="O51" s="298"/>
      <c r="P51" s="172"/>
      <c r="Q51" s="298"/>
      <c r="R51" s="173"/>
      <c r="S51" s="268"/>
      <c r="T51" s="173"/>
      <c r="U51" s="268"/>
      <c r="V51" s="173"/>
      <c r="W51" s="268"/>
      <c r="X51" s="173"/>
      <c r="Y51" s="656"/>
      <c r="Z51" s="216"/>
      <c r="AA51" s="812"/>
      <c r="AC51" s="619"/>
      <c r="AD51" s="625"/>
      <c r="AE51" s="625"/>
      <c r="AF51" s="625"/>
      <c r="AG51" s="625"/>
      <c r="AH51" s="625"/>
      <c r="AI51" s="626"/>
      <c r="AJ51" s="626"/>
      <c r="AK51" s="626"/>
      <c r="AL51" s="626"/>
      <c r="AM51" s="626"/>
      <c r="AN51" s="626"/>
      <c r="AO51" s="626"/>
      <c r="AP51" s="626"/>
      <c r="AQ51" s="626"/>
      <c r="AR51" s="626"/>
      <c r="AS51" s="626"/>
    </row>
    <row r="52" spans="1:45" s="6" customFormat="1" ht="18" customHeight="1" thickBot="1">
      <c r="A52" s="71"/>
      <c r="B52" s="1094" t="s">
        <v>48</v>
      </c>
      <c r="C52" s="1129"/>
      <c r="D52" s="1129"/>
      <c r="E52" s="1130"/>
      <c r="F52" s="1130"/>
      <c r="G52" s="1131">
        <v>1.5</v>
      </c>
      <c r="H52" s="531">
        <f t="shared" si="2"/>
        <v>45</v>
      </c>
      <c r="I52" s="145"/>
      <c r="J52" s="145"/>
      <c r="K52" s="143"/>
      <c r="L52" s="143"/>
      <c r="M52" s="389"/>
      <c r="N52" s="146"/>
      <c r="O52" s="278"/>
      <c r="P52" s="147"/>
      <c r="Q52" s="278"/>
      <c r="R52" s="148"/>
      <c r="S52" s="264"/>
      <c r="T52" s="148"/>
      <c r="U52" s="264"/>
      <c r="V52" s="148"/>
      <c r="W52" s="264"/>
      <c r="X52" s="148"/>
      <c r="Y52" s="264"/>
      <c r="Z52" s="148"/>
      <c r="AA52" s="812"/>
      <c r="AC52" s="619"/>
      <c r="AD52" s="625"/>
      <c r="AE52" s="625"/>
      <c r="AF52" s="625"/>
      <c r="AG52" s="625"/>
      <c r="AH52" s="625"/>
      <c r="AI52" s="626"/>
      <c r="AJ52" s="626"/>
      <c r="AK52" s="626"/>
      <c r="AL52" s="626"/>
      <c r="AM52" s="626"/>
      <c r="AN52" s="626"/>
      <c r="AO52" s="626"/>
      <c r="AP52" s="626"/>
      <c r="AQ52" s="626"/>
      <c r="AR52" s="626"/>
      <c r="AS52" s="626"/>
    </row>
    <row r="53" spans="1:45" s="6" customFormat="1" ht="25.5" customHeight="1" thickBot="1">
      <c r="A53" s="91" t="s">
        <v>140</v>
      </c>
      <c r="B53" s="1079" t="s">
        <v>59</v>
      </c>
      <c r="C53" s="1083"/>
      <c r="D53" s="1123">
        <v>2</v>
      </c>
      <c r="E53" s="1112"/>
      <c r="F53" s="1113"/>
      <c r="G53" s="1114">
        <v>2</v>
      </c>
      <c r="H53" s="516">
        <f t="shared" si="2"/>
        <v>60</v>
      </c>
      <c r="I53" s="128">
        <v>8</v>
      </c>
      <c r="J53" s="128" t="s">
        <v>277</v>
      </c>
      <c r="K53" s="126" t="s">
        <v>278</v>
      </c>
      <c r="L53" s="128"/>
      <c r="M53" s="383">
        <f>H53-I53</f>
        <v>52</v>
      </c>
      <c r="N53" s="81"/>
      <c r="O53" s="279"/>
      <c r="P53" s="683">
        <v>8</v>
      </c>
      <c r="Q53" s="270">
        <v>0</v>
      </c>
      <c r="R53" s="134"/>
      <c r="S53" s="262"/>
      <c r="T53" s="134"/>
      <c r="U53" s="262"/>
      <c r="V53" s="134"/>
      <c r="W53" s="262"/>
      <c r="X53" s="134"/>
      <c r="Y53" s="654"/>
      <c r="Z53" s="135"/>
      <c r="AA53" s="812">
        <v>1</v>
      </c>
      <c r="AC53" s="619"/>
      <c r="AD53" s="625"/>
      <c r="AE53" s="625"/>
      <c r="AF53" s="631"/>
      <c r="AG53" s="625"/>
      <c r="AH53" s="625" t="s">
        <v>329</v>
      </c>
      <c r="AI53" s="626"/>
      <c r="AJ53" s="626"/>
      <c r="AK53" s="626"/>
      <c r="AL53" s="626"/>
      <c r="AM53" s="626"/>
      <c r="AN53" s="626"/>
      <c r="AO53" s="626"/>
      <c r="AP53" s="626"/>
      <c r="AQ53" s="626"/>
      <c r="AR53" s="626"/>
      <c r="AS53" s="626"/>
    </row>
    <row r="54" spans="1:45" ht="21.75" customHeight="1" hidden="1">
      <c r="A54" s="91"/>
      <c r="B54" s="1089"/>
      <c r="C54" s="1090"/>
      <c r="D54" s="1090"/>
      <c r="E54" s="1091"/>
      <c r="F54" s="1092"/>
      <c r="G54" s="1093"/>
      <c r="H54" s="113"/>
      <c r="I54" s="114"/>
      <c r="J54" s="114"/>
      <c r="K54" s="110"/>
      <c r="L54" s="110"/>
      <c r="M54" s="386"/>
      <c r="N54" s="91"/>
      <c r="O54" s="271"/>
      <c r="P54" s="115"/>
      <c r="Q54" s="263"/>
      <c r="R54" s="115"/>
      <c r="S54" s="271"/>
      <c r="T54" s="91"/>
      <c r="U54" s="271"/>
      <c r="V54" s="91"/>
      <c r="W54" s="271"/>
      <c r="X54" s="91"/>
      <c r="Y54" s="271"/>
      <c r="Z54" s="91"/>
      <c r="AA54" s="810"/>
      <c r="AC54" s="619"/>
      <c r="AD54" s="619"/>
      <c r="AE54" s="619"/>
      <c r="AF54" s="625"/>
      <c r="AG54" s="626"/>
      <c r="AH54" s="626"/>
      <c r="AI54" s="625"/>
      <c r="AJ54" s="619"/>
      <c r="AK54" s="619"/>
      <c r="AL54" s="619"/>
      <c r="AM54" s="619"/>
      <c r="AN54" s="619"/>
      <c r="AO54" s="619"/>
      <c r="AP54" s="619"/>
      <c r="AQ54" s="619"/>
      <c r="AR54" s="619"/>
      <c r="AS54" s="619"/>
    </row>
    <row r="55" spans="1:45" ht="20.25" customHeight="1" hidden="1" thickBot="1">
      <c r="A55" s="71"/>
      <c r="B55" s="1094"/>
      <c r="C55" s="1095"/>
      <c r="D55" s="1095"/>
      <c r="E55" s="1096"/>
      <c r="F55" s="1097"/>
      <c r="G55" s="1128"/>
      <c r="H55" s="328"/>
      <c r="I55" s="138"/>
      <c r="J55" s="138"/>
      <c r="K55" s="139"/>
      <c r="L55" s="139"/>
      <c r="M55" s="388"/>
      <c r="N55" s="146"/>
      <c r="O55" s="272"/>
      <c r="P55" s="147"/>
      <c r="Q55" s="264"/>
      <c r="R55" s="147"/>
      <c r="S55" s="272"/>
      <c r="T55" s="146"/>
      <c r="U55" s="272"/>
      <c r="V55" s="146"/>
      <c r="W55" s="272"/>
      <c r="X55" s="146"/>
      <c r="Y55" s="272"/>
      <c r="Z55" s="146"/>
      <c r="AA55" s="810"/>
      <c r="AC55" s="619"/>
      <c r="AD55" s="619"/>
      <c r="AE55" s="619"/>
      <c r="AF55" s="625"/>
      <c r="AG55" s="626"/>
      <c r="AH55" s="626"/>
      <c r="AI55" s="625"/>
      <c r="AJ55" s="619"/>
      <c r="AK55" s="619"/>
      <c r="AL55" s="619"/>
      <c r="AM55" s="619"/>
      <c r="AN55" s="619"/>
      <c r="AO55" s="619"/>
      <c r="AP55" s="619"/>
      <c r="AQ55" s="619"/>
      <c r="AR55" s="619"/>
      <c r="AS55" s="619"/>
    </row>
    <row r="56" spans="1:45" ht="20.25" customHeight="1" hidden="1" thickBot="1">
      <c r="A56" s="91"/>
      <c r="B56" s="1079"/>
      <c r="C56" s="1111"/>
      <c r="D56" s="1132"/>
      <c r="E56" s="1133"/>
      <c r="F56" s="1134"/>
      <c r="G56" s="1114"/>
      <c r="H56" s="516"/>
      <c r="I56" s="128"/>
      <c r="J56" s="128"/>
      <c r="K56" s="126"/>
      <c r="L56" s="126"/>
      <c r="M56" s="383"/>
      <c r="N56" s="81"/>
      <c r="O56" s="273"/>
      <c r="P56" s="130"/>
      <c r="Q56" s="262"/>
      <c r="R56" s="683"/>
      <c r="S56" s="270"/>
      <c r="T56" s="81"/>
      <c r="U56" s="273"/>
      <c r="V56" s="81"/>
      <c r="W56" s="273"/>
      <c r="X56" s="81"/>
      <c r="Y56" s="657"/>
      <c r="Z56" s="193"/>
      <c r="AA56" s="810">
        <v>2</v>
      </c>
      <c r="AC56" s="619"/>
      <c r="AD56" s="619"/>
      <c r="AE56" s="619"/>
      <c r="AF56" s="625"/>
      <c r="AG56" s="626"/>
      <c r="AH56" s="626"/>
      <c r="AI56" s="631"/>
      <c r="AJ56" s="53"/>
      <c r="AK56" s="53"/>
      <c r="AL56" s="631"/>
      <c r="AM56" s="619"/>
      <c r="AN56" s="619"/>
      <c r="AO56" s="619"/>
      <c r="AP56" s="619"/>
      <c r="AQ56" s="619"/>
      <c r="AR56" s="619"/>
      <c r="AS56" s="619"/>
    </row>
    <row r="57" spans="1:45" s="6" customFormat="1" ht="21" customHeight="1">
      <c r="A57" s="91" t="s">
        <v>143</v>
      </c>
      <c r="B57" s="1089" t="s">
        <v>42</v>
      </c>
      <c r="C57" s="1115"/>
      <c r="D57" s="1115"/>
      <c r="E57" s="1116"/>
      <c r="F57" s="1117"/>
      <c r="G57" s="1078">
        <v>12</v>
      </c>
      <c r="H57" s="113">
        <f t="shared" si="2"/>
        <v>360</v>
      </c>
      <c r="I57" s="66"/>
      <c r="J57" s="114"/>
      <c r="K57" s="110"/>
      <c r="L57" s="110"/>
      <c r="M57" s="386"/>
      <c r="N57" s="91"/>
      <c r="O57" s="277"/>
      <c r="P57" s="115"/>
      <c r="Q57" s="277"/>
      <c r="R57" s="117"/>
      <c r="S57" s="263"/>
      <c r="T57" s="117"/>
      <c r="U57" s="263"/>
      <c r="V57" s="117"/>
      <c r="W57" s="263"/>
      <c r="X57" s="117"/>
      <c r="Y57" s="263"/>
      <c r="Z57" s="117"/>
      <c r="AA57" s="812"/>
      <c r="AC57" s="619"/>
      <c r="AD57" s="625"/>
      <c r="AE57" s="625"/>
      <c r="AF57" s="625"/>
      <c r="AG57" s="625"/>
      <c r="AH57" s="625"/>
      <c r="AI57" s="626"/>
      <c r="AJ57" s="626"/>
      <c r="AK57" s="626"/>
      <c r="AL57" s="626"/>
      <c r="AM57" s="626"/>
      <c r="AN57" s="626"/>
      <c r="AO57" s="626"/>
      <c r="AP57" s="626"/>
      <c r="AQ57" s="626"/>
      <c r="AR57" s="626"/>
      <c r="AS57" s="626"/>
    </row>
    <row r="58" spans="1:45" s="6" customFormat="1" ht="16.5" customHeight="1" thickBot="1">
      <c r="A58" s="71"/>
      <c r="B58" s="1094" t="s">
        <v>48</v>
      </c>
      <c r="C58" s="1135"/>
      <c r="D58" s="1135"/>
      <c r="E58" s="1136"/>
      <c r="F58" s="1137"/>
      <c r="G58" s="1138">
        <v>5</v>
      </c>
      <c r="H58" s="328">
        <f t="shared" si="2"/>
        <v>150</v>
      </c>
      <c r="I58" s="196"/>
      <c r="J58" s="197"/>
      <c r="K58" s="198"/>
      <c r="L58" s="198"/>
      <c r="M58" s="393"/>
      <c r="N58" s="199"/>
      <c r="O58" s="299"/>
      <c r="P58" s="199"/>
      <c r="Q58" s="293"/>
      <c r="R58" s="124"/>
      <c r="S58" s="264"/>
      <c r="T58" s="148"/>
      <c r="U58" s="264"/>
      <c r="V58" s="148"/>
      <c r="W58" s="264"/>
      <c r="X58" s="148"/>
      <c r="Y58" s="264"/>
      <c r="Z58" s="148"/>
      <c r="AA58" s="812"/>
      <c r="AC58" s="637"/>
      <c r="AD58" s="637"/>
      <c r="AE58" s="637"/>
      <c r="AF58" s="637"/>
      <c r="AG58" s="630"/>
      <c r="AH58" s="630"/>
      <c r="AI58" s="630"/>
      <c r="AJ58" s="626"/>
      <c r="AK58" s="626"/>
      <c r="AL58" s="626"/>
      <c r="AM58" s="626"/>
      <c r="AN58" s="626"/>
      <c r="AO58" s="626"/>
      <c r="AP58" s="626"/>
      <c r="AQ58" s="626"/>
      <c r="AR58" s="626"/>
      <c r="AS58" s="626"/>
    </row>
    <row r="59" spans="1:45" s="6" customFormat="1" ht="26.25" customHeight="1" thickBot="1">
      <c r="A59" s="91" t="s">
        <v>144</v>
      </c>
      <c r="B59" s="1079" t="s">
        <v>65</v>
      </c>
      <c r="C59" s="1139"/>
      <c r="D59" s="1139"/>
      <c r="E59" s="1140"/>
      <c r="F59" s="1141"/>
      <c r="G59" s="1124">
        <v>7</v>
      </c>
      <c r="H59" s="516">
        <f t="shared" si="2"/>
        <v>210</v>
      </c>
      <c r="I59" s="79">
        <f>SUM(J59:L59)</f>
        <v>32</v>
      </c>
      <c r="J59" s="202">
        <v>16</v>
      </c>
      <c r="K59" s="203">
        <v>12</v>
      </c>
      <c r="L59" s="203">
        <v>4</v>
      </c>
      <c r="M59" s="385">
        <f>H59-I59</f>
        <v>178</v>
      </c>
      <c r="N59" s="131"/>
      <c r="O59" s="270"/>
      <c r="P59" s="100"/>
      <c r="Q59" s="600"/>
      <c r="R59" s="129"/>
      <c r="S59" s="262"/>
      <c r="T59" s="134"/>
      <c r="U59" s="262"/>
      <c r="V59" s="134"/>
      <c r="W59" s="262"/>
      <c r="X59" s="134"/>
      <c r="Y59" s="262"/>
      <c r="Z59" s="135"/>
      <c r="AA59" s="814">
        <v>1</v>
      </c>
      <c r="AC59" s="631"/>
      <c r="AD59" s="631"/>
      <c r="AE59" s="631"/>
      <c r="AF59" s="638"/>
      <c r="AG59" s="630"/>
      <c r="AH59" s="630"/>
      <c r="AI59" s="630"/>
      <c r="AJ59" s="626"/>
      <c r="AK59" s="626"/>
      <c r="AL59" s="626"/>
      <c r="AM59" s="626"/>
      <c r="AN59" s="626"/>
      <c r="AO59" s="626"/>
      <c r="AP59" s="626"/>
      <c r="AQ59" s="626"/>
      <c r="AR59" s="626"/>
      <c r="AS59" s="626"/>
    </row>
    <row r="60" spans="1:45" s="6" customFormat="1" ht="26.25" customHeight="1" thickBot="1">
      <c r="A60" s="75"/>
      <c r="B60" s="1079" t="s">
        <v>65</v>
      </c>
      <c r="C60" s="1142"/>
      <c r="D60" s="1143">
        <v>1</v>
      </c>
      <c r="E60" s="1144"/>
      <c r="F60" s="1145"/>
      <c r="G60" s="1146">
        <v>3.5</v>
      </c>
      <c r="H60" s="1151">
        <f t="shared" si="2"/>
        <v>105</v>
      </c>
      <c r="I60" s="1152">
        <v>16</v>
      </c>
      <c r="J60" s="1153" t="s">
        <v>276</v>
      </c>
      <c r="K60" s="1153" t="s">
        <v>277</v>
      </c>
      <c r="L60" s="1154" t="s">
        <v>280</v>
      </c>
      <c r="M60" s="385">
        <f>H60-I60</f>
        <v>89</v>
      </c>
      <c r="N60" s="1159">
        <v>14</v>
      </c>
      <c r="O60" s="270">
        <v>2</v>
      </c>
      <c r="P60" s="1161"/>
      <c r="Q60" s="600"/>
      <c r="R60" s="129"/>
      <c r="S60" s="262"/>
      <c r="T60" s="134"/>
      <c r="U60" s="262"/>
      <c r="V60" s="134"/>
      <c r="W60" s="262"/>
      <c r="X60" s="134"/>
      <c r="Y60" s="262"/>
      <c r="Z60" s="135"/>
      <c r="AA60" s="815"/>
      <c r="AC60" s="631"/>
      <c r="AD60" s="631"/>
      <c r="AE60" s="631"/>
      <c r="AF60" s="638"/>
      <c r="AG60" s="630"/>
      <c r="AH60" s="630">
        <v>1</v>
      </c>
      <c r="AI60" s="630"/>
      <c r="AJ60" s="626"/>
      <c r="AK60" s="626"/>
      <c r="AL60" s="626"/>
      <c r="AM60" s="626"/>
      <c r="AN60" s="626"/>
      <c r="AO60" s="626"/>
      <c r="AP60" s="626"/>
      <c r="AQ60" s="626"/>
      <c r="AR60" s="626"/>
      <c r="AS60" s="626"/>
    </row>
    <row r="61" spans="1:45" s="6" customFormat="1" ht="26.25" customHeight="1" thickBot="1">
      <c r="A61" s="75"/>
      <c r="B61" s="1079" t="s">
        <v>65</v>
      </c>
      <c r="C61" s="1147">
        <v>2</v>
      </c>
      <c r="D61" s="1148"/>
      <c r="E61" s="1149"/>
      <c r="F61" s="1145"/>
      <c r="G61" s="1150">
        <v>3.5</v>
      </c>
      <c r="H61" s="1155">
        <f t="shared" si="2"/>
        <v>105</v>
      </c>
      <c r="I61" s="1156">
        <v>16</v>
      </c>
      <c r="J61" s="1157" t="s">
        <v>276</v>
      </c>
      <c r="K61" s="1157" t="s">
        <v>277</v>
      </c>
      <c r="L61" s="1158" t="s">
        <v>280</v>
      </c>
      <c r="M61" s="385">
        <f>H61-I61</f>
        <v>89</v>
      </c>
      <c r="N61" s="1160"/>
      <c r="O61" s="270"/>
      <c r="P61" s="1162">
        <v>14</v>
      </c>
      <c r="Q61" s="600">
        <v>2</v>
      </c>
      <c r="R61" s="129"/>
      <c r="S61" s="262"/>
      <c r="T61" s="134"/>
      <c r="U61" s="262"/>
      <c r="V61" s="134"/>
      <c r="W61" s="262"/>
      <c r="X61" s="134"/>
      <c r="Y61" s="262"/>
      <c r="Z61" s="135"/>
      <c r="AA61" s="815"/>
      <c r="AC61" s="631"/>
      <c r="AD61" s="631"/>
      <c r="AE61" s="631"/>
      <c r="AF61" s="638"/>
      <c r="AG61" s="630"/>
      <c r="AH61" s="630">
        <v>1</v>
      </c>
      <c r="AI61" s="630"/>
      <c r="AJ61" s="626"/>
      <c r="AK61" s="626"/>
      <c r="AL61" s="626"/>
      <c r="AM61" s="626"/>
      <c r="AN61" s="626"/>
      <c r="AO61" s="626"/>
      <c r="AP61" s="626"/>
      <c r="AQ61" s="626"/>
      <c r="AR61" s="626"/>
      <c r="AS61" s="626"/>
    </row>
    <row r="62" spans="1:45" s="6" customFormat="1" ht="33" customHeight="1" thickBot="1">
      <c r="A62" s="75" t="s">
        <v>145</v>
      </c>
      <c r="B62" s="535" t="s">
        <v>264</v>
      </c>
      <c r="C62" s="536"/>
      <c r="D62" s="687">
        <v>3</v>
      </c>
      <c r="E62" s="537"/>
      <c r="F62" s="828"/>
      <c r="G62" s="978">
        <v>3.5</v>
      </c>
      <c r="H62" s="539">
        <f>G62*30</f>
        <v>105</v>
      </c>
      <c r="I62" s="128">
        <f>SUM(J62:L62)</f>
        <v>6</v>
      </c>
      <c r="J62" s="128">
        <v>4</v>
      </c>
      <c r="K62" s="126"/>
      <c r="L62" s="126">
        <v>2</v>
      </c>
      <c r="M62" s="383">
        <f>H62-I62</f>
        <v>99</v>
      </c>
      <c r="N62" s="183"/>
      <c r="O62" s="275"/>
      <c r="P62" s="184"/>
      <c r="Q62" s="599"/>
      <c r="R62" s="683">
        <v>4</v>
      </c>
      <c r="S62" s="270">
        <v>2</v>
      </c>
      <c r="T62" s="134"/>
      <c r="U62" s="262"/>
      <c r="V62" s="134"/>
      <c r="W62" s="262"/>
      <c r="X62" s="134"/>
      <c r="Y62" s="262"/>
      <c r="Z62" s="135"/>
      <c r="AA62" s="812">
        <v>2</v>
      </c>
      <c r="AC62" s="630"/>
      <c r="AD62" s="639"/>
      <c r="AE62" s="639"/>
      <c r="AF62" s="639"/>
      <c r="AG62" s="639"/>
      <c r="AH62" s="639">
        <v>2</v>
      </c>
      <c r="AI62" s="625"/>
      <c r="AJ62" s="626"/>
      <c r="AK62" s="626"/>
      <c r="AL62" s="626"/>
      <c r="AM62" s="626"/>
      <c r="AN62" s="626"/>
      <c r="AO62" s="626"/>
      <c r="AP62" s="626"/>
      <c r="AQ62" s="626"/>
      <c r="AR62" s="626"/>
      <c r="AS62" s="626"/>
    </row>
    <row r="63" spans="1:34" ht="19.5" thickBot="1">
      <c r="A63" s="1755" t="s">
        <v>66</v>
      </c>
      <c r="B63" s="1756"/>
      <c r="C63" s="339"/>
      <c r="D63" s="340"/>
      <c r="E63" s="341"/>
      <c r="F63" s="342"/>
      <c r="G63" s="315">
        <f>G24+G29+G32+G33+G36+G41+G47+G51+G57+G62</f>
        <v>63.5</v>
      </c>
      <c r="H63" s="315">
        <f>H24+H29+H32+H33+H36+H41+H47+H51+H57+H62</f>
        <v>1905</v>
      </c>
      <c r="I63" s="235"/>
      <c r="J63" s="235"/>
      <c r="K63" s="235"/>
      <c r="L63" s="235"/>
      <c r="M63" s="394"/>
      <c r="N63" s="183"/>
      <c r="O63" s="275"/>
      <c r="P63" s="184"/>
      <c r="Q63" s="599"/>
      <c r="R63" s="183"/>
      <c r="S63" s="275"/>
      <c r="T63" s="183"/>
      <c r="U63" s="275"/>
      <c r="V63" s="183"/>
      <c r="W63" s="275"/>
      <c r="X63" s="183"/>
      <c r="Y63" s="275"/>
      <c r="Z63" s="205"/>
      <c r="AA63" s="810">
        <f>30*G63</f>
        <v>1905</v>
      </c>
      <c r="AF63" s="4"/>
      <c r="AG63" s="4"/>
      <c r="AH63" s="4"/>
    </row>
    <row r="64" spans="1:34" ht="19.5" thickBot="1">
      <c r="A64" s="1755" t="s">
        <v>54</v>
      </c>
      <c r="B64" s="1756"/>
      <c r="C64" s="77"/>
      <c r="D64" s="77"/>
      <c r="E64" s="240"/>
      <c r="F64" s="77"/>
      <c r="G64" s="243">
        <f>G25+G27+G30+G32+G34+G37+G42+G48+G52+G58</f>
        <v>26</v>
      </c>
      <c r="H64" s="243">
        <f>H25+H27+H30+H32+H34+H37+H42+H48+H52+H58</f>
        <v>780</v>
      </c>
      <c r="I64" s="183"/>
      <c r="J64" s="183"/>
      <c r="K64" s="183"/>
      <c r="L64" s="183"/>
      <c r="M64" s="395"/>
      <c r="N64" s="183"/>
      <c r="O64" s="275"/>
      <c r="P64" s="184"/>
      <c r="Q64" s="599"/>
      <c r="R64" s="183"/>
      <c r="S64" s="275"/>
      <c r="T64" s="183"/>
      <c r="U64" s="275"/>
      <c r="V64" s="183"/>
      <c r="W64" s="275"/>
      <c r="X64" s="183"/>
      <c r="Y64" s="275"/>
      <c r="Z64" s="205"/>
      <c r="AA64" s="810">
        <f>30*G64</f>
        <v>780</v>
      </c>
      <c r="AF64" s="4"/>
      <c r="AG64" s="4"/>
      <c r="AH64" s="4"/>
    </row>
    <row r="65" spans="1:50" s="32" customFormat="1" ht="31.5" customHeight="1" thickBot="1">
      <c r="A65" s="1750" t="s">
        <v>55</v>
      </c>
      <c r="B65" s="1751"/>
      <c r="C65" s="374"/>
      <c r="D65" s="374"/>
      <c r="E65" s="540"/>
      <c r="F65" s="374"/>
      <c r="G65" s="571">
        <f>G28+G31+G35+G38+G43+G49+G53+G59+G62</f>
        <v>37.5</v>
      </c>
      <c r="H65" s="571">
        <f>H28+H31+H35+H38+H43+H49+H53+H59+H62</f>
        <v>1125</v>
      </c>
      <c r="I65" s="571">
        <f>I28+I31+I35+I38+I43+I49+I53+I59+I62</f>
        <v>114</v>
      </c>
      <c r="J65" s="374" t="s">
        <v>333</v>
      </c>
      <c r="K65" s="979" t="s">
        <v>334</v>
      </c>
      <c r="L65" s="374" t="s">
        <v>335</v>
      </c>
      <c r="M65" s="571">
        <f>M28+M31+M35+M38+M43+M49+M53+M59+M62</f>
        <v>1011</v>
      </c>
      <c r="N65" s="979">
        <f>SUM(N24:N64)</f>
        <v>26</v>
      </c>
      <c r="O65" s="979">
        <f aca="true" t="shared" si="3" ref="O65:Z65">SUM(O24:O64)</f>
        <v>6</v>
      </c>
      <c r="P65" s="979">
        <f t="shared" si="3"/>
        <v>44</v>
      </c>
      <c r="Q65" s="979">
        <f t="shared" si="3"/>
        <v>8</v>
      </c>
      <c r="R65" s="979">
        <f t="shared" si="3"/>
        <v>12</v>
      </c>
      <c r="S65" s="979">
        <f t="shared" si="3"/>
        <v>2</v>
      </c>
      <c r="T65" s="979">
        <f t="shared" si="3"/>
        <v>8</v>
      </c>
      <c r="U65" s="979">
        <f t="shared" si="3"/>
        <v>0</v>
      </c>
      <c r="V65" s="979">
        <f t="shared" si="3"/>
        <v>4</v>
      </c>
      <c r="W65" s="979">
        <f t="shared" si="3"/>
        <v>0</v>
      </c>
      <c r="X65" s="979">
        <f t="shared" si="3"/>
        <v>4</v>
      </c>
      <c r="Y65" s="979">
        <f t="shared" si="3"/>
        <v>0</v>
      </c>
      <c r="Z65" s="979">
        <f t="shared" si="3"/>
        <v>0</v>
      </c>
      <c r="AA65" s="810">
        <f>30*G65</f>
        <v>1125</v>
      </c>
      <c r="AB65" s="8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8"/>
      <c r="AU65" s="8"/>
      <c r="AV65" s="8"/>
      <c r="AW65" s="8"/>
      <c r="AX65" s="8"/>
    </row>
    <row r="66" spans="1:50" s="29" customFormat="1" ht="26.25" customHeight="1" thickBot="1">
      <c r="A66" s="1763" t="s">
        <v>67</v>
      </c>
      <c r="B66" s="1764"/>
      <c r="C66" s="1764"/>
      <c r="D66" s="1764"/>
      <c r="E66" s="1764"/>
      <c r="F66" s="1764"/>
      <c r="G66" s="1764"/>
      <c r="H66" s="1764"/>
      <c r="I66" s="1764"/>
      <c r="J66" s="1764"/>
      <c r="K66" s="1764"/>
      <c r="L66" s="1764"/>
      <c r="M66" s="1764"/>
      <c r="N66" s="1764"/>
      <c r="O66" s="1764"/>
      <c r="P66" s="1764"/>
      <c r="Q66" s="1764"/>
      <c r="R66" s="1764"/>
      <c r="S66" s="1764"/>
      <c r="T66" s="1764"/>
      <c r="U66" s="1764"/>
      <c r="V66" s="1764"/>
      <c r="W66" s="1764"/>
      <c r="X66" s="1764"/>
      <c r="Y66" s="1764"/>
      <c r="Z66" s="1765"/>
      <c r="AA66" s="816"/>
      <c r="AB66" s="30"/>
      <c r="AC66" s="30"/>
      <c r="AD66" s="30"/>
      <c r="AE66" s="640"/>
      <c r="AF66" s="640"/>
      <c r="AG66" s="640"/>
      <c r="AH66" s="640"/>
      <c r="AI66" s="640"/>
      <c r="AJ66" s="640"/>
      <c r="AK66" s="640"/>
      <c r="AL66" s="640"/>
      <c r="AM66" s="640"/>
      <c r="AN66" s="640"/>
      <c r="AO66" s="640"/>
      <c r="AP66" s="640"/>
      <c r="AQ66" s="640"/>
      <c r="AR66" s="640"/>
      <c r="AS66" s="640"/>
      <c r="AT66" s="640"/>
      <c r="AU66" s="640"/>
      <c r="AV66" s="640"/>
      <c r="AW66" s="640"/>
      <c r="AX66" s="640"/>
    </row>
    <row r="67" spans="1:50" s="29" customFormat="1" ht="19.5" customHeight="1" thickBot="1">
      <c r="A67" s="1763" t="s">
        <v>68</v>
      </c>
      <c r="B67" s="1764"/>
      <c r="C67" s="1764"/>
      <c r="D67" s="1764"/>
      <c r="E67" s="1764"/>
      <c r="F67" s="1764"/>
      <c r="G67" s="1764"/>
      <c r="H67" s="1764"/>
      <c r="I67" s="1764"/>
      <c r="J67" s="1764"/>
      <c r="K67" s="1764"/>
      <c r="L67" s="1764"/>
      <c r="M67" s="1764"/>
      <c r="N67" s="1764"/>
      <c r="O67" s="1764"/>
      <c r="P67" s="1764"/>
      <c r="Q67" s="1764"/>
      <c r="R67" s="1764"/>
      <c r="S67" s="1764"/>
      <c r="T67" s="1764"/>
      <c r="U67" s="1764"/>
      <c r="V67" s="1764"/>
      <c r="W67" s="1764"/>
      <c r="X67" s="1764"/>
      <c r="Y67" s="1764"/>
      <c r="Z67" s="1765"/>
      <c r="AA67" s="816"/>
      <c r="AB67" s="30"/>
      <c r="AC67" s="30"/>
      <c r="AD67" s="30"/>
      <c r="AE67" s="640"/>
      <c r="AF67" s="640"/>
      <c r="AG67" s="640"/>
      <c r="AH67" s="640"/>
      <c r="AI67" s="640"/>
      <c r="AJ67" s="640"/>
      <c r="AK67" s="640"/>
      <c r="AL67" s="640"/>
      <c r="AM67" s="640"/>
      <c r="AN67" s="640"/>
      <c r="AO67" s="640"/>
      <c r="AP67" s="640"/>
      <c r="AQ67" s="640"/>
      <c r="AR67" s="640"/>
      <c r="AS67" s="640"/>
      <c r="AT67" s="640"/>
      <c r="AU67" s="640"/>
      <c r="AV67" s="640"/>
      <c r="AW67" s="640"/>
      <c r="AX67" s="640"/>
    </row>
    <row r="68" spans="1:45" s="6" customFormat="1" ht="36.75" customHeight="1">
      <c r="A68" s="91" t="s">
        <v>146</v>
      </c>
      <c r="B68" s="208" t="s">
        <v>107</v>
      </c>
      <c r="C68" s="66"/>
      <c r="D68" s="67"/>
      <c r="E68" s="209"/>
      <c r="F68" s="213"/>
      <c r="G68" s="943">
        <v>5</v>
      </c>
      <c r="H68" s="68">
        <f>G68*30</f>
        <v>150</v>
      </c>
      <c r="I68" s="66"/>
      <c r="J68" s="66"/>
      <c r="K68" s="66"/>
      <c r="L68" s="66"/>
      <c r="M68" s="386"/>
      <c r="N68" s="91"/>
      <c r="O68" s="277"/>
      <c r="P68" s="115"/>
      <c r="Q68" s="277"/>
      <c r="R68" s="117"/>
      <c r="S68" s="263"/>
      <c r="T68" s="117"/>
      <c r="U68" s="263"/>
      <c r="V68" s="117"/>
      <c r="W68" s="263"/>
      <c r="X68" s="117"/>
      <c r="Y68" s="263"/>
      <c r="Z68" s="117"/>
      <c r="AA68" s="812"/>
      <c r="AC68" s="619"/>
      <c r="AD68" s="625"/>
      <c r="AE68" s="625"/>
      <c r="AF68" s="625"/>
      <c r="AG68" s="625"/>
      <c r="AH68" s="625"/>
      <c r="AI68" s="1076" t="s">
        <v>301</v>
      </c>
      <c r="AJ68" s="1077">
        <f>SUMIF(AH$68:AH$122,1,G$68:G$122)</f>
        <v>23</v>
      </c>
      <c r="AK68" s="626"/>
      <c r="AL68" s="626"/>
      <c r="AM68" s="626"/>
      <c r="AN68" s="626"/>
      <c r="AO68" s="626"/>
      <c r="AP68" s="626"/>
      <c r="AQ68" s="626"/>
      <c r="AR68" s="626"/>
      <c r="AS68" s="626"/>
    </row>
    <row r="69" spans="1:45" s="6" customFormat="1" ht="19.5" customHeight="1" thickBot="1">
      <c r="A69" s="73"/>
      <c r="B69" s="72" t="s">
        <v>48</v>
      </c>
      <c r="C69" s="140"/>
      <c r="D69" s="210"/>
      <c r="E69" s="211"/>
      <c r="F69" s="346"/>
      <c r="G69" s="980">
        <v>1</v>
      </c>
      <c r="H69" s="344">
        <f aca="true" t="shared" si="4" ref="H69:H89">G69*30</f>
        <v>30</v>
      </c>
      <c r="I69" s="140"/>
      <c r="J69" s="140"/>
      <c r="K69" s="140"/>
      <c r="L69" s="140"/>
      <c r="M69" s="389"/>
      <c r="N69" s="146"/>
      <c r="O69" s="278"/>
      <c r="P69" s="147"/>
      <c r="Q69" s="278"/>
      <c r="R69" s="148"/>
      <c r="S69" s="264"/>
      <c r="T69" s="148"/>
      <c r="U69" s="264"/>
      <c r="V69" s="148"/>
      <c r="W69" s="264"/>
      <c r="X69" s="148"/>
      <c r="Y69" s="264"/>
      <c r="Z69" s="148"/>
      <c r="AA69" s="812"/>
      <c r="AC69" s="619"/>
      <c r="AD69" s="625"/>
      <c r="AE69" s="625"/>
      <c r="AF69" s="625"/>
      <c r="AG69" s="625"/>
      <c r="AH69" s="625"/>
      <c r="AI69" s="1076" t="s">
        <v>302</v>
      </c>
      <c r="AJ69" s="1077">
        <f>SUMIF(AH$68:AH$122,2,G$68:G$122)</f>
        <v>30</v>
      </c>
      <c r="AK69" s="626"/>
      <c r="AL69" s="626"/>
      <c r="AM69" s="626"/>
      <c r="AN69" s="626"/>
      <c r="AO69" s="626"/>
      <c r="AP69" s="626"/>
      <c r="AQ69" s="626"/>
      <c r="AR69" s="626"/>
      <c r="AS69" s="626"/>
    </row>
    <row r="70" spans="1:45" s="6" customFormat="1" ht="27" customHeight="1" thickBot="1">
      <c r="A70" s="70" t="s">
        <v>147</v>
      </c>
      <c r="B70" s="98" t="s">
        <v>58</v>
      </c>
      <c r="C70" s="779">
        <v>4</v>
      </c>
      <c r="D70" s="981"/>
      <c r="E70" s="982"/>
      <c r="F70" s="983"/>
      <c r="G70" s="984">
        <v>4</v>
      </c>
      <c r="H70" s="343">
        <f t="shared" si="4"/>
        <v>120</v>
      </c>
      <c r="I70" s="128">
        <v>6</v>
      </c>
      <c r="J70" s="128" t="s">
        <v>279</v>
      </c>
      <c r="K70" s="126" t="s">
        <v>280</v>
      </c>
      <c r="L70" s="77"/>
      <c r="M70" s="383">
        <f>H70-I70</f>
        <v>114</v>
      </c>
      <c r="N70" s="81"/>
      <c r="O70" s="279"/>
      <c r="P70" s="130"/>
      <c r="Q70" s="279"/>
      <c r="R70" s="134"/>
      <c r="S70" s="262"/>
      <c r="T70" s="683">
        <v>4</v>
      </c>
      <c r="U70" s="270">
        <v>2</v>
      </c>
      <c r="V70" s="134"/>
      <c r="W70" s="262"/>
      <c r="X70" s="134"/>
      <c r="Y70" s="654"/>
      <c r="Z70" s="135"/>
      <c r="AA70" s="812">
        <v>2</v>
      </c>
      <c r="AC70" s="619"/>
      <c r="AD70" s="625"/>
      <c r="AE70" s="625"/>
      <c r="AF70" s="625"/>
      <c r="AG70" s="625"/>
      <c r="AH70" s="625" t="s">
        <v>330</v>
      </c>
      <c r="AI70" s="1076" t="s">
        <v>303</v>
      </c>
      <c r="AJ70" s="1077">
        <f>SUMIF(AH$68:AH$122,3,G$68:G$122)</f>
        <v>27.5</v>
      </c>
      <c r="AK70" s="626"/>
      <c r="AL70" s="626"/>
      <c r="AM70" s="552"/>
      <c r="AN70" s="552"/>
      <c r="AO70" s="626"/>
      <c r="AP70" s="626"/>
      <c r="AQ70" s="626"/>
      <c r="AR70" s="626"/>
      <c r="AS70" s="626"/>
    </row>
    <row r="71" spans="1:45" s="6" customFormat="1" ht="36.75" customHeight="1" thickBot="1">
      <c r="A71" s="1163" t="s">
        <v>148</v>
      </c>
      <c r="B71" s="1110" t="s">
        <v>313</v>
      </c>
      <c r="C71" s="1164"/>
      <c r="D71" s="1104"/>
      <c r="E71" s="1165"/>
      <c r="F71" s="1165"/>
      <c r="G71" s="1166">
        <v>8</v>
      </c>
      <c r="H71" s="1167">
        <f t="shared" si="4"/>
        <v>240</v>
      </c>
      <c r="I71" s="1168"/>
      <c r="J71" s="1168"/>
      <c r="K71" s="1123"/>
      <c r="L71" s="1169"/>
      <c r="M71" s="383"/>
      <c r="N71" s="81"/>
      <c r="O71" s="279"/>
      <c r="P71" s="130"/>
      <c r="Q71" s="279"/>
      <c r="R71" s="134"/>
      <c r="S71" s="262"/>
      <c r="T71" s="683"/>
      <c r="U71" s="270"/>
      <c r="V71" s="134"/>
      <c r="W71" s="262"/>
      <c r="X71" s="134"/>
      <c r="Y71" s="654"/>
      <c r="Z71" s="135"/>
      <c r="AA71" s="812"/>
      <c r="AC71" s="619"/>
      <c r="AD71" s="625"/>
      <c r="AE71" s="625"/>
      <c r="AF71" s="625"/>
      <c r="AG71" s="625"/>
      <c r="AH71" s="625"/>
      <c r="AI71" s="1076"/>
      <c r="AJ71" s="1077">
        <f>SUM(AJ68:AJ70)</f>
        <v>80.5</v>
      </c>
      <c r="AK71" s="626"/>
      <c r="AL71" s="626"/>
      <c r="AM71" s="552"/>
      <c r="AN71" s="552"/>
      <c r="AO71" s="626"/>
      <c r="AP71" s="626"/>
      <c r="AQ71" s="626"/>
      <c r="AR71" s="626"/>
      <c r="AS71" s="626"/>
    </row>
    <row r="72" spans="1:45" s="6" customFormat="1" ht="27" customHeight="1" thickBot="1">
      <c r="A72" s="1163"/>
      <c r="B72" s="1094" t="s">
        <v>48</v>
      </c>
      <c r="C72" s="1164"/>
      <c r="D72" s="1104"/>
      <c r="E72" s="1165"/>
      <c r="F72" s="1165"/>
      <c r="G72" s="1166">
        <v>2</v>
      </c>
      <c r="H72" s="1167">
        <f t="shared" si="4"/>
        <v>60</v>
      </c>
      <c r="I72" s="1168"/>
      <c r="J72" s="1168"/>
      <c r="K72" s="1123"/>
      <c r="L72" s="1169"/>
      <c r="M72" s="383"/>
      <c r="N72" s="81"/>
      <c r="O72" s="279"/>
      <c r="P72" s="130"/>
      <c r="Q72" s="279"/>
      <c r="R72" s="134"/>
      <c r="S72" s="262"/>
      <c r="T72" s="683"/>
      <c r="U72" s="270"/>
      <c r="V72" s="134"/>
      <c r="W72" s="262"/>
      <c r="X72" s="134"/>
      <c r="Y72" s="654"/>
      <c r="Z72" s="135"/>
      <c r="AA72" s="812"/>
      <c r="AC72" s="619"/>
      <c r="AD72" s="625"/>
      <c r="AE72" s="625"/>
      <c r="AF72" s="625"/>
      <c r="AG72" s="625"/>
      <c r="AH72" s="625"/>
      <c r="AI72" s="626"/>
      <c r="AJ72" s="625"/>
      <c r="AK72" s="626"/>
      <c r="AL72" s="626"/>
      <c r="AM72" s="552"/>
      <c r="AN72" s="552"/>
      <c r="AO72" s="626"/>
      <c r="AP72" s="626"/>
      <c r="AQ72" s="626"/>
      <c r="AR72" s="626"/>
      <c r="AS72" s="626"/>
    </row>
    <row r="73" spans="1:45" s="918" customFormat="1" ht="30.75" customHeight="1" thickBot="1">
      <c r="A73" s="1163" t="s">
        <v>314</v>
      </c>
      <c r="B73" s="1079" t="s">
        <v>58</v>
      </c>
      <c r="C73" s="1170">
        <v>1</v>
      </c>
      <c r="D73" s="1171"/>
      <c r="E73" s="1172"/>
      <c r="F73" s="1173"/>
      <c r="G73" s="1174">
        <v>6</v>
      </c>
      <c r="H73" s="1167">
        <f t="shared" si="4"/>
        <v>180</v>
      </c>
      <c r="I73" s="1168">
        <v>8</v>
      </c>
      <c r="J73" s="1168" t="s">
        <v>277</v>
      </c>
      <c r="K73" s="1123" t="s">
        <v>278</v>
      </c>
      <c r="L73" s="1123"/>
      <c r="M73" s="383">
        <f>H73-I73</f>
        <v>172</v>
      </c>
      <c r="N73" s="81">
        <v>8</v>
      </c>
      <c r="O73" s="279">
        <v>0</v>
      </c>
      <c r="P73" s="130"/>
      <c r="Q73" s="279"/>
      <c r="R73" s="134"/>
      <c r="S73" s="262"/>
      <c r="T73" s="683"/>
      <c r="U73" s="270"/>
      <c r="V73" s="134"/>
      <c r="W73" s="262"/>
      <c r="X73" s="134"/>
      <c r="Y73" s="654"/>
      <c r="Z73" s="135"/>
      <c r="AA73" s="917">
        <v>1</v>
      </c>
      <c r="AC73" s="919"/>
      <c r="AD73" s="920"/>
      <c r="AE73" s="920"/>
      <c r="AF73" s="920"/>
      <c r="AG73" s="920"/>
      <c r="AH73" s="920" t="s">
        <v>329</v>
      </c>
      <c r="AI73" s="921"/>
      <c r="AJ73" s="921"/>
      <c r="AK73" s="921"/>
      <c r="AL73" s="921"/>
      <c r="AM73" s="921"/>
      <c r="AN73" s="921"/>
      <c r="AO73" s="921"/>
      <c r="AP73" s="921"/>
      <c r="AQ73" s="921"/>
      <c r="AR73" s="921"/>
      <c r="AS73" s="921"/>
    </row>
    <row r="74" spans="1:45" s="6" customFormat="1" ht="30" customHeight="1">
      <c r="A74" s="70" t="s">
        <v>149</v>
      </c>
      <c r="B74" s="109" t="s">
        <v>81</v>
      </c>
      <c r="C74" s="110"/>
      <c r="D74" s="111"/>
      <c r="E74" s="112"/>
      <c r="F74" s="335"/>
      <c r="G74" s="943">
        <v>4</v>
      </c>
      <c r="H74" s="68">
        <f t="shared" si="4"/>
        <v>120</v>
      </c>
      <c r="I74" s="114"/>
      <c r="J74" s="114"/>
      <c r="K74" s="110"/>
      <c r="L74" s="110"/>
      <c r="M74" s="386"/>
      <c r="N74" s="91"/>
      <c r="O74" s="277"/>
      <c r="P74" s="115"/>
      <c r="Q74" s="277"/>
      <c r="R74" s="117"/>
      <c r="S74" s="277"/>
      <c r="T74" s="117"/>
      <c r="U74" s="263"/>
      <c r="V74" s="117"/>
      <c r="W74" s="263"/>
      <c r="X74" s="117"/>
      <c r="Y74" s="263"/>
      <c r="Z74" s="117"/>
      <c r="AA74" s="812"/>
      <c r="AC74" s="619"/>
      <c r="AD74" s="625"/>
      <c r="AE74" s="625"/>
      <c r="AF74" s="625"/>
      <c r="AG74" s="625"/>
      <c r="AH74" s="625"/>
      <c r="AI74" s="626"/>
      <c r="AJ74" s="626"/>
      <c r="AK74" s="625"/>
      <c r="AL74" s="625"/>
      <c r="AM74" s="626"/>
      <c r="AN74" s="626"/>
      <c r="AO74" s="626"/>
      <c r="AP74" s="626"/>
      <c r="AQ74" s="626"/>
      <c r="AR74" s="626"/>
      <c r="AS74" s="626"/>
    </row>
    <row r="75" spans="1:45" s="6" customFormat="1" ht="21.75" customHeight="1" thickBot="1">
      <c r="A75" s="108"/>
      <c r="B75" s="72" t="s">
        <v>48</v>
      </c>
      <c r="C75" s="139"/>
      <c r="D75" s="137"/>
      <c r="E75" s="190"/>
      <c r="F75" s="334"/>
      <c r="G75" s="993">
        <v>1</v>
      </c>
      <c r="H75" s="344">
        <f t="shared" si="4"/>
        <v>30</v>
      </c>
      <c r="I75" s="138"/>
      <c r="J75" s="138"/>
      <c r="K75" s="139"/>
      <c r="L75" s="139"/>
      <c r="M75" s="388"/>
      <c r="N75" s="146"/>
      <c r="O75" s="278"/>
      <c r="P75" s="147"/>
      <c r="Q75" s="278"/>
      <c r="R75" s="148"/>
      <c r="S75" s="278"/>
      <c r="T75" s="148"/>
      <c r="U75" s="264"/>
      <c r="V75" s="148"/>
      <c r="W75" s="264"/>
      <c r="X75" s="148"/>
      <c r="Y75" s="264"/>
      <c r="Z75" s="148"/>
      <c r="AA75" s="812"/>
      <c r="AC75" s="619"/>
      <c r="AD75" s="625"/>
      <c r="AE75" s="625"/>
      <c r="AF75" s="625"/>
      <c r="AG75" s="625"/>
      <c r="AH75" s="625"/>
      <c r="AI75" s="626"/>
      <c r="AJ75" s="626"/>
      <c r="AK75" s="625"/>
      <c r="AL75" s="625"/>
      <c r="AM75" s="626"/>
      <c r="AN75" s="626"/>
      <c r="AO75" s="626"/>
      <c r="AP75" s="626"/>
      <c r="AQ75" s="626"/>
      <c r="AR75" s="626"/>
      <c r="AS75" s="626"/>
    </row>
    <row r="76" spans="1:45" s="6" customFormat="1" ht="25.5" customHeight="1" thickBot="1">
      <c r="A76" s="70" t="s">
        <v>150</v>
      </c>
      <c r="B76" s="98" t="s">
        <v>58</v>
      </c>
      <c r="C76" s="126"/>
      <c r="D76" s="126">
        <v>2</v>
      </c>
      <c r="E76" s="152"/>
      <c r="F76" s="151"/>
      <c r="G76" s="975">
        <v>3</v>
      </c>
      <c r="H76" s="343">
        <f>G76*30</f>
        <v>90</v>
      </c>
      <c r="I76" s="128">
        <f>SUM(J76:L76)</f>
        <v>4</v>
      </c>
      <c r="J76" s="128">
        <v>4</v>
      </c>
      <c r="K76" s="126"/>
      <c r="L76" s="126"/>
      <c r="M76" s="383">
        <f>H76-I76</f>
        <v>86</v>
      </c>
      <c r="N76" s="81"/>
      <c r="O76" s="279"/>
      <c r="P76" s="131">
        <v>4</v>
      </c>
      <c r="Q76" s="279" t="s">
        <v>235</v>
      </c>
      <c r="R76" s="134"/>
      <c r="S76" s="279"/>
      <c r="T76" s="134"/>
      <c r="U76" s="262"/>
      <c r="V76" s="134"/>
      <c r="W76" s="262"/>
      <c r="X76" s="134"/>
      <c r="Y76" s="654"/>
      <c r="Z76" s="135"/>
      <c r="AA76" s="812">
        <v>1</v>
      </c>
      <c r="AC76" s="619"/>
      <c r="AD76" s="625"/>
      <c r="AE76" s="625"/>
      <c r="AF76" s="552"/>
      <c r="AG76" s="625"/>
      <c r="AH76" s="625" t="s">
        <v>329</v>
      </c>
      <c r="AI76" s="626"/>
      <c r="AJ76" s="626"/>
      <c r="AK76" s="625"/>
      <c r="AL76" s="625"/>
      <c r="AM76" s="626"/>
      <c r="AN76" s="626"/>
      <c r="AO76" s="626"/>
      <c r="AP76" s="626"/>
      <c r="AQ76" s="626"/>
      <c r="AR76" s="626"/>
      <c r="AS76" s="626"/>
    </row>
    <row r="77" spans="1:50" s="12" customFormat="1" ht="38.25" customHeight="1" thickBot="1">
      <c r="A77" s="542" t="s">
        <v>151</v>
      </c>
      <c r="B77" s="545" t="s">
        <v>207</v>
      </c>
      <c r="C77" s="77"/>
      <c r="D77" s="132">
        <v>4</v>
      </c>
      <c r="E77" s="212"/>
      <c r="F77" s="220"/>
      <c r="G77" s="994">
        <v>5</v>
      </c>
      <c r="H77" s="343">
        <f t="shared" si="4"/>
        <v>150</v>
      </c>
      <c r="I77" s="128">
        <v>8</v>
      </c>
      <c r="J77" s="128" t="s">
        <v>277</v>
      </c>
      <c r="K77" s="126" t="s">
        <v>278</v>
      </c>
      <c r="L77" s="77"/>
      <c r="M77" s="383">
        <f>H77-I77</f>
        <v>142</v>
      </c>
      <c r="N77" s="81"/>
      <c r="O77" s="279"/>
      <c r="P77" s="130"/>
      <c r="Q77" s="279"/>
      <c r="R77" s="134"/>
      <c r="S77" s="262"/>
      <c r="T77" s="131">
        <v>8</v>
      </c>
      <c r="U77" s="270">
        <v>0</v>
      </c>
      <c r="V77" s="134"/>
      <c r="W77" s="262"/>
      <c r="X77" s="134"/>
      <c r="Y77" s="262"/>
      <c r="Z77" s="135"/>
      <c r="AA77" s="813">
        <v>2</v>
      </c>
      <c r="AC77" s="619"/>
      <c r="AD77" s="625"/>
      <c r="AE77" s="625"/>
      <c r="AF77" s="625"/>
      <c r="AG77" s="625"/>
      <c r="AH77" s="625" t="s">
        <v>330</v>
      </c>
      <c r="AI77" s="626"/>
      <c r="AJ77" s="626"/>
      <c r="AK77" s="626"/>
      <c r="AL77" s="626"/>
      <c r="AM77" s="626"/>
      <c r="AN77" s="626"/>
      <c r="AO77" s="626"/>
      <c r="AP77" s="626"/>
      <c r="AQ77" s="626"/>
      <c r="AR77" s="626"/>
      <c r="AS77" s="626"/>
      <c r="AT77" s="6"/>
      <c r="AU77" s="6"/>
      <c r="AV77" s="6"/>
      <c r="AW77" s="6"/>
      <c r="AX77" s="6"/>
    </row>
    <row r="78" spans="1:45" s="6" customFormat="1" ht="23.25" customHeight="1">
      <c r="A78" s="70" t="s">
        <v>152</v>
      </c>
      <c r="B78" s="109" t="s">
        <v>82</v>
      </c>
      <c r="C78" s="110"/>
      <c r="D78" s="111"/>
      <c r="E78" s="112"/>
      <c r="F78" s="335"/>
      <c r="G78" s="943">
        <v>4</v>
      </c>
      <c r="H78" s="68">
        <f t="shared" si="4"/>
        <v>120</v>
      </c>
      <c r="I78" s="114"/>
      <c r="J78" s="114"/>
      <c r="K78" s="110"/>
      <c r="L78" s="110"/>
      <c r="M78" s="386"/>
      <c r="N78" s="91"/>
      <c r="O78" s="277"/>
      <c r="P78" s="115"/>
      <c r="Q78" s="277"/>
      <c r="R78" s="117"/>
      <c r="S78" s="263"/>
      <c r="T78" s="117"/>
      <c r="U78" s="263"/>
      <c r="V78" s="115"/>
      <c r="W78" s="277"/>
      <c r="X78" s="115"/>
      <c r="Y78" s="277"/>
      <c r="Z78" s="117"/>
      <c r="AA78" s="812"/>
      <c r="AC78" s="619"/>
      <c r="AD78" s="625"/>
      <c r="AE78" s="625"/>
      <c r="AF78" s="625"/>
      <c r="AG78" s="625"/>
      <c r="AH78" s="625"/>
      <c r="AI78" s="626"/>
      <c r="AJ78" s="626"/>
      <c r="AK78" s="626"/>
      <c r="AL78" s="626"/>
      <c r="AM78" s="626"/>
      <c r="AN78" s="626"/>
      <c r="AO78" s="625"/>
      <c r="AP78" s="625"/>
      <c r="AQ78" s="625"/>
      <c r="AR78" s="625"/>
      <c r="AS78" s="626"/>
    </row>
    <row r="79" spans="1:45" s="6" customFormat="1" ht="21" customHeight="1" thickBot="1">
      <c r="A79" s="108"/>
      <c r="B79" s="72" t="s">
        <v>48</v>
      </c>
      <c r="C79" s="143"/>
      <c r="D79" s="142"/>
      <c r="E79" s="144"/>
      <c r="F79" s="334"/>
      <c r="G79" s="993">
        <v>1</v>
      </c>
      <c r="H79" s="344">
        <f t="shared" si="4"/>
        <v>30</v>
      </c>
      <c r="I79" s="138"/>
      <c r="J79" s="145"/>
      <c r="K79" s="143"/>
      <c r="L79" s="143"/>
      <c r="M79" s="389"/>
      <c r="N79" s="146"/>
      <c r="O79" s="278"/>
      <c r="P79" s="147"/>
      <c r="Q79" s="278"/>
      <c r="R79" s="148"/>
      <c r="S79" s="264"/>
      <c r="T79" s="148"/>
      <c r="U79" s="264"/>
      <c r="V79" s="147"/>
      <c r="W79" s="278"/>
      <c r="X79" s="147"/>
      <c r="Y79" s="278"/>
      <c r="Z79" s="148"/>
      <c r="AA79" s="812"/>
      <c r="AC79" s="619"/>
      <c r="AD79" s="625"/>
      <c r="AE79" s="625"/>
      <c r="AF79" s="625"/>
      <c r="AG79" s="625"/>
      <c r="AH79" s="625"/>
      <c r="AI79" s="626"/>
      <c r="AJ79" s="626"/>
      <c r="AK79" s="626"/>
      <c r="AL79" s="626"/>
      <c r="AM79" s="626"/>
      <c r="AN79" s="626"/>
      <c r="AO79" s="625"/>
      <c r="AP79" s="625"/>
      <c r="AQ79" s="625"/>
      <c r="AR79" s="625"/>
      <c r="AS79" s="626"/>
    </row>
    <row r="80" spans="1:45" s="6" customFormat="1" ht="24.75" customHeight="1" thickBot="1">
      <c r="A80" s="70" t="s">
        <v>153</v>
      </c>
      <c r="B80" s="98" t="s">
        <v>58</v>
      </c>
      <c r="C80" s="126"/>
      <c r="D80" s="126">
        <v>1</v>
      </c>
      <c r="E80" s="152"/>
      <c r="F80" s="151"/>
      <c r="G80" s="975">
        <v>3</v>
      </c>
      <c r="H80" s="343">
        <f t="shared" si="4"/>
        <v>90</v>
      </c>
      <c r="I80" s="128">
        <v>8</v>
      </c>
      <c r="J80" s="128" t="s">
        <v>277</v>
      </c>
      <c r="K80" s="126" t="s">
        <v>278</v>
      </c>
      <c r="L80" s="126"/>
      <c r="M80" s="383">
        <f>H80-I80</f>
        <v>82</v>
      </c>
      <c r="N80" s="683">
        <v>8</v>
      </c>
      <c r="O80" s="270">
        <v>0</v>
      </c>
      <c r="P80" s="130"/>
      <c r="Q80" s="279"/>
      <c r="R80" s="134"/>
      <c r="S80" s="262"/>
      <c r="T80" s="134"/>
      <c r="U80" s="262"/>
      <c r="V80" s="130"/>
      <c r="W80" s="279"/>
      <c r="X80" s="130"/>
      <c r="Y80" s="658"/>
      <c r="Z80" s="135"/>
      <c r="AA80" s="812">
        <v>1</v>
      </c>
      <c r="AC80" s="552"/>
      <c r="AD80" s="625"/>
      <c r="AE80" s="625"/>
      <c r="AF80" s="625"/>
      <c r="AG80" s="625"/>
      <c r="AH80" s="625" t="s">
        <v>329</v>
      </c>
      <c r="AI80" s="626"/>
      <c r="AJ80" s="626"/>
      <c r="AK80" s="626"/>
      <c r="AL80" s="626"/>
      <c r="AM80" s="626"/>
      <c r="AN80" s="626"/>
      <c r="AO80" s="625"/>
      <c r="AP80" s="625"/>
      <c r="AQ80" s="625"/>
      <c r="AR80" s="625"/>
      <c r="AS80" s="626"/>
    </row>
    <row r="81" spans="1:45" s="6" customFormat="1" ht="33.75" customHeight="1">
      <c r="A81" s="70" t="s">
        <v>154</v>
      </c>
      <c r="B81" s="109" t="s">
        <v>46</v>
      </c>
      <c r="C81" s="111"/>
      <c r="D81" s="110"/>
      <c r="E81" s="112"/>
      <c r="F81" s="335"/>
      <c r="G81" s="943">
        <v>3</v>
      </c>
      <c r="H81" s="68">
        <f t="shared" si="4"/>
        <v>90</v>
      </c>
      <c r="I81" s="114"/>
      <c r="J81" s="114"/>
      <c r="K81" s="110"/>
      <c r="L81" s="110"/>
      <c r="M81" s="386"/>
      <c r="N81" s="91"/>
      <c r="O81" s="277"/>
      <c r="P81" s="115"/>
      <c r="Q81" s="596"/>
      <c r="R81" s="115"/>
      <c r="S81" s="277"/>
      <c r="T81" s="115"/>
      <c r="U81" s="277"/>
      <c r="V81" s="115"/>
      <c r="W81" s="277"/>
      <c r="X81" s="115"/>
      <c r="Y81" s="277"/>
      <c r="Z81" s="115"/>
      <c r="AA81" s="812"/>
      <c r="AC81" s="619"/>
      <c r="AD81" s="625"/>
      <c r="AE81" s="625"/>
      <c r="AF81" s="625"/>
      <c r="AG81" s="628"/>
      <c r="AH81" s="628"/>
      <c r="AI81" s="625"/>
      <c r="AJ81" s="625"/>
      <c r="AK81" s="625"/>
      <c r="AL81" s="625"/>
      <c r="AM81" s="625"/>
      <c r="AN81" s="625"/>
      <c r="AO81" s="625"/>
      <c r="AP81" s="625"/>
      <c r="AQ81" s="625"/>
      <c r="AR81" s="625"/>
      <c r="AS81" s="625"/>
    </row>
    <row r="82" spans="1:45" s="6" customFormat="1" ht="23.25" customHeight="1" thickBot="1">
      <c r="A82" s="108"/>
      <c r="B82" s="72" t="s">
        <v>48</v>
      </c>
      <c r="C82" s="139"/>
      <c r="D82" s="137"/>
      <c r="E82" s="190"/>
      <c r="F82" s="334"/>
      <c r="G82" s="993">
        <v>0.5</v>
      </c>
      <c r="H82" s="344">
        <f>G82*30</f>
        <v>15</v>
      </c>
      <c r="I82" s="138"/>
      <c r="J82" s="138"/>
      <c r="K82" s="139"/>
      <c r="L82" s="139"/>
      <c r="M82" s="388"/>
      <c r="N82" s="146"/>
      <c r="O82" s="278"/>
      <c r="P82" s="147"/>
      <c r="Q82" s="278"/>
      <c r="R82" s="148"/>
      <c r="S82" s="278"/>
      <c r="T82" s="147"/>
      <c r="U82" s="278"/>
      <c r="V82" s="147"/>
      <c r="W82" s="278"/>
      <c r="X82" s="147"/>
      <c r="Y82" s="278"/>
      <c r="Z82" s="147"/>
      <c r="AA82" s="812"/>
      <c r="AC82" s="619"/>
      <c r="AD82" s="625"/>
      <c r="AE82" s="625"/>
      <c r="AF82" s="625"/>
      <c r="AG82" s="625"/>
      <c r="AH82" s="625"/>
      <c r="AI82" s="626"/>
      <c r="AJ82" s="625"/>
      <c r="AK82" s="625"/>
      <c r="AL82" s="625"/>
      <c r="AM82" s="625"/>
      <c r="AN82" s="625"/>
      <c r="AO82" s="625"/>
      <c r="AP82" s="625"/>
      <c r="AQ82" s="625"/>
      <c r="AR82" s="625"/>
      <c r="AS82" s="625"/>
    </row>
    <row r="83" spans="1:45" s="6" customFormat="1" ht="23.25" customHeight="1" thickBot="1">
      <c r="A83" s="70" t="s">
        <v>155</v>
      </c>
      <c r="B83" s="98" t="s">
        <v>58</v>
      </c>
      <c r="C83" s="149"/>
      <c r="D83" s="126">
        <v>3</v>
      </c>
      <c r="E83" s="152"/>
      <c r="F83" s="151"/>
      <c r="G83" s="975">
        <v>2.5</v>
      </c>
      <c r="H83" s="343">
        <f t="shared" si="4"/>
        <v>75</v>
      </c>
      <c r="I83" s="128">
        <v>8</v>
      </c>
      <c r="J83" s="128" t="s">
        <v>277</v>
      </c>
      <c r="K83" s="126" t="s">
        <v>278</v>
      </c>
      <c r="L83" s="126"/>
      <c r="M83" s="383">
        <f>H83-I83</f>
        <v>67</v>
      </c>
      <c r="N83" s="81"/>
      <c r="O83" s="279"/>
      <c r="P83" s="130"/>
      <c r="Q83" s="303"/>
      <c r="R83" s="683">
        <v>8</v>
      </c>
      <c r="S83" s="270">
        <v>0</v>
      </c>
      <c r="T83" s="130"/>
      <c r="U83" s="279"/>
      <c r="V83" s="130"/>
      <c r="W83" s="279"/>
      <c r="X83" s="130"/>
      <c r="Y83" s="658"/>
      <c r="Z83" s="214"/>
      <c r="AA83" s="812">
        <v>2</v>
      </c>
      <c r="AC83" s="619"/>
      <c r="AD83" s="625"/>
      <c r="AE83" s="625"/>
      <c r="AF83" s="625"/>
      <c r="AG83" s="628"/>
      <c r="AH83" s="628">
        <v>2</v>
      </c>
      <c r="AI83" s="631"/>
      <c r="AJ83" s="631"/>
      <c r="AK83" s="631"/>
      <c r="AL83" s="631"/>
      <c r="AM83" s="625"/>
      <c r="AN83" s="625"/>
      <c r="AO83" s="625"/>
      <c r="AP83" s="625"/>
      <c r="AQ83" s="625"/>
      <c r="AR83" s="625"/>
      <c r="AS83" s="625"/>
    </row>
    <row r="84" spans="1:45" s="6" customFormat="1" ht="30" customHeight="1">
      <c r="A84" s="70" t="s">
        <v>156</v>
      </c>
      <c r="B84" s="215" t="s">
        <v>83</v>
      </c>
      <c r="C84" s="111"/>
      <c r="D84" s="110"/>
      <c r="E84" s="112"/>
      <c r="F84" s="335"/>
      <c r="G84" s="995">
        <v>4</v>
      </c>
      <c r="H84" s="68">
        <f t="shared" si="4"/>
        <v>120</v>
      </c>
      <c r="I84" s="114"/>
      <c r="J84" s="114"/>
      <c r="K84" s="110"/>
      <c r="L84" s="110"/>
      <c r="M84" s="386"/>
      <c r="N84" s="91"/>
      <c r="O84" s="277"/>
      <c r="P84" s="115"/>
      <c r="Q84" s="277"/>
      <c r="R84" s="117"/>
      <c r="S84" s="277"/>
      <c r="T84" s="115"/>
      <c r="U84" s="277"/>
      <c r="V84" s="115"/>
      <c r="W84" s="277"/>
      <c r="X84" s="115"/>
      <c r="Y84" s="277"/>
      <c r="Z84" s="115"/>
      <c r="AA84" s="812"/>
      <c r="AC84" s="619"/>
      <c r="AD84" s="625"/>
      <c r="AE84" s="625"/>
      <c r="AF84" s="625"/>
      <c r="AG84" s="625"/>
      <c r="AH84" s="625"/>
      <c r="AI84" s="626"/>
      <c r="AJ84" s="625"/>
      <c r="AK84" s="625"/>
      <c r="AL84" s="625"/>
      <c r="AM84" s="625"/>
      <c r="AN84" s="625"/>
      <c r="AO84" s="625"/>
      <c r="AP84" s="625"/>
      <c r="AQ84" s="625"/>
      <c r="AR84" s="625"/>
      <c r="AS84" s="625"/>
    </row>
    <row r="85" spans="1:45" s="6" customFormat="1" ht="24.75" customHeight="1" thickBot="1">
      <c r="A85" s="108"/>
      <c r="B85" s="72" t="s">
        <v>48</v>
      </c>
      <c r="C85" s="142"/>
      <c r="D85" s="143"/>
      <c r="E85" s="144"/>
      <c r="F85" s="334"/>
      <c r="G85" s="996">
        <v>1</v>
      </c>
      <c r="H85" s="344">
        <f t="shared" si="4"/>
        <v>30</v>
      </c>
      <c r="I85" s="138"/>
      <c r="J85" s="145"/>
      <c r="K85" s="143"/>
      <c r="L85" s="143"/>
      <c r="M85" s="389"/>
      <c r="N85" s="146"/>
      <c r="O85" s="278"/>
      <c r="P85" s="147"/>
      <c r="Q85" s="278"/>
      <c r="R85" s="148"/>
      <c r="S85" s="278"/>
      <c r="T85" s="147"/>
      <c r="U85" s="278"/>
      <c r="V85" s="147"/>
      <c r="W85" s="278"/>
      <c r="X85" s="147"/>
      <c r="Y85" s="278"/>
      <c r="Z85" s="147"/>
      <c r="AA85" s="812"/>
      <c r="AC85" s="619"/>
      <c r="AD85" s="625"/>
      <c r="AE85" s="625"/>
      <c r="AF85" s="625"/>
      <c r="AG85" s="625"/>
      <c r="AH85" s="625"/>
      <c r="AI85" s="626"/>
      <c r="AJ85" s="625"/>
      <c r="AK85" s="625"/>
      <c r="AL85" s="625"/>
      <c r="AM85" s="625"/>
      <c r="AN85" s="625"/>
      <c r="AO85" s="625"/>
      <c r="AP85" s="625"/>
      <c r="AQ85" s="625"/>
      <c r="AR85" s="625"/>
      <c r="AS85" s="625"/>
    </row>
    <row r="86" spans="1:45" s="6" customFormat="1" ht="23.25" customHeight="1" thickBot="1">
      <c r="A86" s="70" t="s">
        <v>157</v>
      </c>
      <c r="B86" s="98" t="s">
        <v>58</v>
      </c>
      <c r="C86" s="149"/>
      <c r="D86" s="126">
        <v>5</v>
      </c>
      <c r="E86" s="150"/>
      <c r="F86" s="149"/>
      <c r="G86" s="975">
        <v>3</v>
      </c>
      <c r="H86" s="343">
        <f t="shared" si="4"/>
        <v>90</v>
      </c>
      <c r="I86" s="128">
        <v>8</v>
      </c>
      <c r="J86" s="128" t="s">
        <v>277</v>
      </c>
      <c r="K86" s="126" t="s">
        <v>278</v>
      </c>
      <c r="L86" s="126"/>
      <c r="M86" s="383">
        <f>H86-I86</f>
        <v>82</v>
      </c>
      <c r="N86" s="81"/>
      <c r="O86" s="279"/>
      <c r="P86" s="130"/>
      <c r="Q86" s="279"/>
      <c r="R86" s="134"/>
      <c r="S86" s="279"/>
      <c r="T86" s="130"/>
      <c r="U86" s="279"/>
      <c r="V86" s="683">
        <v>8</v>
      </c>
      <c r="W86" s="270">
        <v>0</v>
      </c>
      <c r="X86" s="130"/>
      <c r="Y86" s="658"/>
      <c r="Z86" s="214"/>
      <c r="AA86" s="812">
        <v>3</v>
      </c>
      <c r="AC86" s="619"/>
      <c r="AD86" s="625"/>
      <c r="AE86" s="625"/>
      <c r="AF86" s="625"/>
      <c r="AG86" s="625"/>
      <c r="AH86" s="625" t="s">
        <v>312</v>
      </c>
      <c r="AI86" s="626"/>
      <c r="AJ86" s="625"/>
      <c r="AK86" s="625"/>
      <c r="AL86" s="625"/>
      <c r="AM86" s="625"/>
      <c r="AN86" s="625"/>
      <c r="AO86" s="631"/>
      <c r="AP86" s="631"/>
      <c r="AQ86" s="625"/>
      <c r="AR86" s="625"/>
      <c r="AS86" s="625"/>
    </row>
    <row r="87" spans="1:45" s="6" customFormat="1" ht="33.75" customHeight="1" thickBot="1">
      <c r="A87" s="1175" t="s">
        <v>158</v>
      </c>
      <c r="B87" s="1079" t="s">
        <v>265</v>
      </c>
      <c r="C87" s="149"/>
      <c r="D87" s="126"/>
      <c r="E87" s="150"/>
      <c r="F87" s="149"/>
      <c r="G87" s="975">
        <v>4</v>
      </c>
      <c r="H87" s="343">
        <f t="shared" si="4"/>
        <v>120</v>
      </c>
      <c r="I87" s="128"/>
      <c r="J87" s="128"/>
      <c r="K87" s="126"/>
      <c r="L87" s="126"/>
      <c r="M87" s="383"/>
      <c r="N87" s="81"/>
      <c r="O87" s="279"/>
      <c r="P87" s="130"/>
      <c r="Q87" s="279"/>
      <c r="R87" s="134"/>
      <c r="S87" s="279"/>
      <c r="T87" s="130"/>
      <c r="U87" s="279"/>
      <c r="V87" s="683"/>
      <c r="W87" s="270"/>
      <c r="X87" s="130"/>
      <c r="Y87" s="658"/>
      <c r="Z87" s="214"/>
      <c r="AA87" s="812"/>
      <c r="AC87" s="619"/>
      <c r="AD87" s="625"/>
      <c r="AE87" s="625"/>
      <c r="AF87" s="625"/>
      <c r="AG87" s="625"/>
      <c r="AH87" s="625"/>
      <c r="AI87" s="626"/>
      <c r="AJ87" s="625"/>
      <c r="AK87" s="625"/>
      <c r="AL87" s="625"/>
      <c r="AM87" s="625"/>
      <c r="AN87" s="625"/>
      <c r="AO87" s="631"/>
      <c r="AP87" s="631"/>
      <c r="AQ87" s="625"/>
      <c r="AR87" s="625"/>
      <c r="AS87" s="625"/>
    </row>
    <row r="88" spans="1:45" s="6" customFormat="1" ht="23.25" customHeight="1" thickBot="1">
      <c r="A88" s="801"/>
      <c r="B88" s="72" t="s">
        <v>48</v>
      </c>
      <c r="C88" s="149"/>
      <c r="D88" s="126"/>
      <c r="E88" s="150"/>
      <c r="F88" s="149"/>
      <c r="G88" s="975">
        <v>1</v>
      </c>
      <c r="H88" s="343">
        <f t="shared" si="4"/>
        <v>30</v>
      </c>
      <c r="I88" s="128"/>
      <c r="J88" s="128"/>
      <c r="K88" s="126"/>
      <c r="L88" s="126"/>
      <c r="M88" s="383"/>
      <c r="N88" s="81"/>
      <c r="O88" s="279"/>
      <c r="P88" s="130"/>
      <c r="Q88" s="279"/>
      <c r="R88" s="134"/>
      <c r="S88" s="279"/>
      <c r="T88" s="130"/>
      <c r="U88" s="279"/>
      <c r="V88" s="683"/>
      <c r="W88" s="270"/>
      <c r="X88" s="130"/>
      <c r="Y88" s="658"/>
      <c r="Z88" s="214"/>
      <c r="AA88" s="812"/>
      <c r="AC88" s="619"/>
      <c r="AD88" s="625"/>
      <c r="AE88" s="625"/>
      <c r="AF88" s="625"/>
      <c r="AG88" s="625"/>
      <c r="AH88" s="625"/>
      <c r="AI88" s="626"/>
      <c r="AJ88" s="625"/>
      <c r="AK88" s="625"/>
      <c r="AL88" s="625"/>
      <c r="AM88" s="625"/>
      <c r="AN88" s="625"/>
      <c r="AO88" s="631"/>
      <c r="AP88" s="631"/>
      <c r="AQ88" s="625"/>
      <c r="AR88" s="625"/>
      <c r="AS88" s="625"/>
    </row>
    <row r="89" spans="1:45" s="918" customFormat="1" ht="32.25" customHeight="1" thickBot="1">
      <c r="A89" s="1175" t="s">
        <v>159</v>
      </c>
      <c r="B89" s="98" t="s">
        <v>58</v>
      </c>
      <c r="C89" s="1083"/>
      <c r="D89" s="1123">
        <v>4</v>
      </c>
      <c r="E89" s="1112"/>
      <c r="F89" s="1113"/>
      <c r="G89" s="1114">
        <v>3</v>
      </c>
      <c r="H89" s="1167">
        <f t="shared" si="4"/>
        <v>90</v>
      </c>
      <c r="I89" s="1168">
        <v>6</v>
      </c>
      <c r="J89" s="1168" t="s">
        <v>279</v>
      </c>
      <c r="K89" s="1123"/>
      <c r="L89" s="1123" t="s">
        <v>280</v>
      </c>
      <c r="M89" s="383">
        <f>H89-I89</f>
        <v>84</v>
      </c>
      <c r="N89" s="81"/>
      <c r="O89" s="279"/>
      <c r="P89" s="130"/>
      <c r="Q89" s="279"/>
      <c r="R89" s="134"/>
      <c r="S89" s="279"/>
      <c r="T89" s="130">
        <v>4</v>
      </c>
      <c r="U89" s="279">
        <v>2</v>
      </c>
      <c r="V89" s="683"/>
      <c r="W89" s="270"/>
      <c r="X89" s="130"/>
      <c r="Y89" s="658"/>
      <c r="Z89" s="214"/>
      <c r="AA89" s="917">
        <v>2</v>
      </c>
      <c r="AC89" s="919"/>
      <c r="AD89" s="920"/>
      <c r="AE89" s="920"/>
      <c r="AF89" s="920"/>
      <c r="AG89" s="920"/>
      <c r="AH89" s="920" t="s">
        <v>330</v>
      </c>
      <c r="AI89" s="921"/>
      <c r="AJ89" s="920"/>
      <c r="AK89" s="921"/>
      <c r="AL89" s="921"/>
      <c r="AM89" s="926"/>
      <c r="AN89" s="926"/>
      <c r="AO89" s="920"/>
      <c r="AP89" s="920"/>
      <c r="AQ89" s="921"/>
      <c r="AR89" s="921"/>
      <c r="AS89" s="921"/>
    </row>
    <row r="90" spans="1:45" s="6" customFormat="1" ht="39.75" customHeight="1">
      <c r="A90" s="70" t="s">
        <v>161</v>
      </c>
      <c r="B90" s="109" t="s">
        <v>160</v>
      </c>
      <c r="C90" s="111"/>
      <c r="D90" s="110"/>
      <c r="E90" s="335"/>
      <c r="F90" s="335"/>
      <c r="G90" s="949">
        <v>5</v>
      </c>
      <c r="H90" s="68">
        <f>G90*30</f>
        <v>150</v>
      </c>
      <c r="I90" s="114"/>
      <c r="J90" s="114"/>
      <c r="K90" s="110"/>
      <c r="L90" s="110"/>
      <c r="M90" s="386"/>
      <c r="N90" s="91"/>
      <c r="O90" s="277"/>
      <c r="P90" s="115"/>
      <c r="Q90" s="277"/>
      <c r="R90" s="117"/>
      <c r="S90" s="263"/>
      <c r="T90" s="92"/>
      <c r="U90" s="591"/>
      <c r="V90" s="115"/>
      <c r="W90" s="277"/>
      <c r="X90" s="117"/>
      <c r="Y90" s="263"/>
      <c r="Z90" s="117"/>
      <c r="AA90" s="812"/>
      <c r="AC90" s="619"/>
      <c r="AD90" s="625"/>
      <c r="AE90" s="625"/>
      <c r="AF90" s="625"/>
      <c r="AG90" s="625"/>
      <c r="AH90" s="625"/>
      <c r="AI90" s="626"/>
      <c r="AJ90" s="625"/>
      <c r="AK90" s="626"/>
      <c r="AL90" s="626"/>
      <c r="AM90" s="552"/>
      <c r="AN90" s="552"/>
      <c r="AO90" s="625"/>
      <c r="AP90" s="625"/>
      <c r="AQ90" s="626"/>
      <c r="AR90" s="626"/>
      <c r="AS90" s="626"/>
    </row>
    <row r="91" spans="1:45" s="6" customFormat="1" ht="24.75" customHeight="1" thickBot="1">
      <c r="A91" s="345"/>
      <c r="B91" s="72" t="s">
        <v>48</v>
      </c>
      <c r="C91" s="142"/>
      <c r="D91" s="143"/>
      <c r="E91" s="334"/>
      <c r="F91" s="334"/>
      <c r="G91" s="997">
        <v>1.5</v>
      </c>
      <c r="H91" s="345">
        <f>G91*30</f>
        <v>45</v>
      </c>
      <c r="I91" s="145"/>
      <c r="J91" s="145"/>
      <c r="K91" s="143"/>
      <c r="L91" s="143"/>
      <c r="M91" s="389"/>
      <c r="N91" s="146"/>
      <c r="O91" s="278"/>
      <c r="P91" s="147"/>
      <c r="Q91" s="278"/>
      <c r="R91" s="148"/>
      <c r="S91" s="278"/>
      <c r="T91" s="147"/>
      <c r="U91" s="278"/>
      <c r="V91" s="147"/>
      <c r="W91" s="278"/>
      <c r="X91" s="147"/>
      <c r="Y91" s="278"/>
      <c r="Z91" s="147"/>
      <c r="AA91" s="812"/>
      <c r="AC91" s="619"/>
      <c r="AD91" s="625" t="s">
        <v>295</v>
      </c>
      <c r="AE91" s="625"/>
      <c r="AF91" s="625"/>
      <c r="AG91" s="625"/>
      <c r="AH91" s="625"/>
      <c r="AI91" s="626"/>
      <c r="AJ91" s="625"/>
      <c r="AK91" s="625"/>
      <c r="AL91" s="625"/>
      <c r="AM91" s="625"/>
      <c r="AN91" s="625"/>
      <c r="AO91" s="625"/>
      <c r="AP91" s="625"/>
      <c r="AQ91" s="625"/>
      <c r="AR91" s="625"/>
      <c r="AS91" s="625"/>
    </row>
    <row r="92" spans="1:45" s="6" customFormat="1" ht="30" customHeight="1" thickBot="1">
      <c r="A92" s="1176" t="s">
        <v>162</v>
      </c>
      <c r="B92" s="153" t="s">
        <v>58</v>
      </c>
      <c r="C92" s="792">
        <v>5</v>
      </c>
      <c r="D92" s="1177"/>
      <c r="E92" s="1177"/>
      <c r="F92" s="1177"/>
      <c r="G92" s="992">
        <v>3.5</v>
      </c>
      <c r="H92" s="108">
        <f>G92*30</f>
        <v>105</v>
      </c>
      <c r="I92" s="791">
        <v>8</v>
      </c>
      <c r="J92" s="791" t="s">
        <v>277</v>
      </c>
      <c r="K92" s="792" t="s">
        <v>278</v>
      </c>
      <c r="L92" s="792"/>
      <c r="M92" s="391">
        <f>H92-I92</f>
        <v>97</v>
      </c>
      <c r="N92" s="70"/>
      <c r="O92" s="332"/>
      <c r="P92" s="331"/>
      <c r="Q92" s="332"/>
      <c r="R92" s="160"/>
      <c r="S92" s="266"/>
      <c r="T92" s="160"/>
      <c r="U92" s="266"/>
      <c r="V92" s="1183">
        <v>8</v>
      </c>
      <c r="W92" s="1035">
        <v>0</v>
      </c>
      <c r="X92" s="160"/>
      <c r="Y92" s="266"/>
      <c r="Z92" s="160"/>
      <c r="AA92" s="812">
        <v>3</v>
      </c>
      <c r="AC92" s="619"/>
      <c r="AD92" s="625"/>
      <c r="AE92" s="625"/>
      <c r="AF92" s="625"/>
      <c r="AG92" s="625"/>
      <c r="AH92" s="625" t="s">
        <v>312</v>
      </c>
      <c r="AI92" s="626"/>
      <c r="AJ92" s="626"/>
      <c r="AK92" s="626"/>
      <c r="AL92" s="626"/>
      <c r="AM92" s="626"/>
      <c r="AN92" s="626"/>
      <c r="AO92" s="631"/>
      <c r="AP92" s="631"/>
      <c r="AQ92" s="626"/>
      <c r="AR92" s="626"/>
      <c r="AS92" s="626"/>
    </row>
    <row r="93" spans="1:50" s="18" customFormat="1" ht="36" customHeight="1" hidden="1" thickBot="1">
      <c r="A93" s="1176"/>
      <c r="B93" s="1178"/>
      <c r="C93" s="1179"/>
      <c r="D93" s="1179"/>
      <c r="E93" s="1180"/>
      <c r="F93" s="1180"/>
      <c r="G93" s="1181"/>
      <c r="H93" s="1184"/>
      <c r="I93" s="1185"/>
      <c r="J93" s="1185"/>
      <c r="K93" s="1185"/>
      <c r="L93" s="1186"/>
      <c r="M93" s="1187"/>
      <c r="N93" s="1188"/>
      <c r="O93" s="1189"/>
      <c r="P93" s="1189"/>
      <c r="Q93" s="1189"/>
      <c r="R93" s="1190"/>
      <c r="S93" s="1190"/>
      <c r="T93" s="1190"/>
      <c r="U93" s="1190"/>
      <c r="V93" s="1190"/>
      <c r="W93" s="1190"/>
      <c r="X93" s="1186"/>
      <c r="Y93" s="1186"/>
      <c r="Z93" s="1190"/>
      <c r="AA93" s="814"/>
      <c r="AB93" s="6"/>
      <c r="AC93" s="619"/>
      <c r="AD93" s="625"/>
      <c r="AE93" s="625"/>
      <c r="AF93" s="625"/>
      <c r="AG93" s="625"/>
      <c r="AH93" s="625"/>
      <c r="AI93" s="626"/>
      <c r="AJ93" s="626"/>
      <c r="AK93" s="626"/>
      <c r="AL93" s="626"/>
      <c r="AM93" s="626"/>
      <c r="AN93" s="626"/>
      <c r="AO93" s="626"/>
      <c r="AP93" s="626"/>
      <c r="AQ93" s="631"/>
      <c r="AR93" s="631"/>
      <c r="AS93" s="626"/>
      <c r="AT93" s="6"/>
      <c r="AU93" s="6"/>
      <c r="AV93" s="6"/>
      <c r="AW93" s="6"/>
      <c r="AX93" s="6"/>
    </row>
    <row r="94" spans="1:50" s="12" customFormat="1" ht="36" customHeight="1">
      <c r="A94" s="542" t="s">
        <v>164</v>
      </c>
      <c r="B94" s="1122" t="s">
        <v>50</v>
      </c>
      <c r="C94" s="1177"/>
      <c r="D94" s="1177" t="s">
        <v>80</v>
      </c>
      <c r="E94" s="1177"/>
      <c r="F94" s="1177"/>
      <c r="G94" s="1182">
        <v>5.5</v>
      </c>
      <c r="H94" s="108">
        <f aca="true" t="shared" si="5" ref="H94:H106">G94*30</f>
        <v>165</v>
      </c>
      <c r="I94" s="1191"/>
      <c r="J94" s="1191"/>
      <c r="K94" s="1191"/>
      <c r="L94" s="1191"/>
      <c r="M94" s="671"/>
      <c r="N94" s="70"/>
      <c r="O94" s="332"/>
      <c r="P94" s="331"/>
      <c r="Q94" s="332"/>
      <c r="R94" s="160"/>
      <c r="S94" s="266"/>
      <c r="T94" s="160"/>
      <c r="U94" s="266"/>
      <c r="V94" s="331"/>
      <c r="W94" s="332"/>
      <c r="X94" s="160"/>
      <c r="Y94" s="266"/>
      <c r="Z94" s="160"/>
      <c r="AA94" s="813"/>
      <c r="AC94" s="619"/>
      <c r="AD94" s="625"/>
      <c r="AE94" s="625"/>
      <c r="AF94" s="625"/>
      <c r="AG94" s="625"/>
      <c r="AH94" s="625"/>
      <c r="AI94" s="626"/>
      <c r="AJ94" s="626"/>
      <c r="AK94" s="626"/>
      <c r="AL94" s="626"/>
      <c r="AM94" s="626"/>
      <c r="AN94" s="626"/>
      <c r="AO94" s="625"/>
      <c r="AP94" s="625"/>
      <c r="AQ94" s="626"/>
      <c r="AR94" s="626"/>
      <c r="AS94" s="626"/>
      <c r="AT94" s="6"/>
      <c r="AU94" s="6"/>
      <c r="AV94" s="6"/>
      <c r="AW94" s="6"/>
      <c r="AX94" s="6"/>
    </row>
    <row r="95" spans="1:50" s="12" customFormat="1" ht="21.75" customHeight="1" thickBot="1">
      <c r="A95" s="345"/>
      <c r="B95" s="72" t="s">
        <v>48</v>
      </c>
      <c r="C95" s="218"/>
      <c r="D95" s="218"/>
      <c r="E95" s="218"/>
      <c r="F95" s="219"/>
      <c r="G95" s="993">
        <v>2</v>
      </c>
      <c r="H95" s="344">
        <f t="shared" si="5"/>
        <v>60</v>
      </c>
      <c r="I95" s="74"/>
      <c r="J95" s="219"/>
      <c r="K95" s="219"/>
      <c r="L95" s="219"/>
      <c r="M95" s="398"/>
      <c r="N95" s="146"/>
      <c r="O95" s="278"/>
      <c r="P95" s="147"/>
      <c r="Q95" s="278"/>
      <c r="R95" s="148"/>
      <c r="S95" s="264"/>
      <c r="T95" s="148"/>
      <c r="U95" s="264"/>
      <c r="V95" s="147"/>
      <c r="W95" s="278"/>
      <c r="X95" s="148"/>
      <c r="Y95" s="264"/>
      <c r="Z95" s="148"/>
      <c r="AA95" s="813"/>
      <c r="AC95" s="619"/>
      <c r="AD95" s="625"/>
      <c r="AE95" s="625"/>
      <c r="AF95" s="625"/>
      <c r="AG95" s="625"/>
      <c r="AH95" s="625"/>
      <c r="AI95" s="626"/>
      <c r="AJ95" s="626"/>
      <c r="AK95" s="626"/>
      <c r="AL95" s="626"/>
      <c r="AM95" s="626"/>
      <c r="AN95" s="626"/>
      <c r="AO95" s="625"/>
      <c r="AP95" s="625"/>
      <c r="AQ95" s="626"/>
      <c r="AR95" s="626"/>
      <c r="AS95" s="626"/>
      <c r="AT95" s="6"/>
      <c r="AU95" s="6"/>
      <c r="AV95" s="6"/>
      <c r="AW95" s="6"/>
      <c r="AX95" s="6"/>
    </row>
    <row r="96" spans="1:50" s="12" customFormat="1" ht="25.5" customHeight="1" thickBot="1">
      <c r="A96" s="189" t="s">
        <v>165</v>
      </c>
      <c r="B96" s="98" t="s">
        <v>58</v>
      </c>
      <c r="C96" s="126">
        <v>5</v>
      </c>
      <c r="D96" s="149" t="s">
        <v>80</v>
      </c>
      <c r="E96" s="150"/>
      <c r="F96" s="149"/>
      <c r="G96" s="975">
        <v>3.5</v>
      </c>
      <c r="H96" s="343">
        <f t="shared" si="5"/>
        <v>105</v>
      </c>
      <c r="I96" s="128">
        <v>8</v>
      </c>
      <c r="J96" s="128" t="s">
        <v>277</v>
      </c>
      <c r="K96" s="126" t="s">
        <v>278</v>
      </c>
      <c r="L96" s="126"/>
      <c r="M96" s="383">
        <f>H96-I96</f>
        <v>97</v>
      </c>
      <c r="N96" s="81"/>
      <c r="O96" s="279"/>
      <c r="P96" s="130"/>
      <c r="Q96" s="279"/>
      <c r="R96" s="134"/>
      <c r="S96" s="262"/>
      <c r="T96" s="134"/>
      <c r="U96" s="262"/>
      <c r="V96" s="683">
        <v>8</v>
      </c>
      <c r="W96" s="270">
        <v>0</v>
      </c>
      <c r="X96" s="134"/>
      <c r="Y96" s="654"/>
      <c r="Z96" s="135"/>
      <c r="AA96" s="813">
        <v>3</v>
      </c>
      <c r="AC96" s="619"/>
      <c r="AD96" s="625"/>
      <c r="AE96" s="625"/>
      <c r="AF96" s="625"/>
      <c r="AG96" s="625"/>
      <c r="AH96" s="625" t="s">
        <v>312</v>
      </c>
      <c r="AI96" s="626"/>
      <c r="AJ96" s="626"/>
      <c r="AK96" s="626"/>
      <c r="AL96" s="626"/>
      <c r="AM96" s="626"/>
      <c r="AN96" s="626"/>
      <c r="AO96" s="631"/>
      <c r="AP96" s="631"/>
      <c r="AQ96" s="626"/>
      <c r="AR96" s="626"/>
      <c r="AS96" s="626"/>
      <c r="AT96" s="6"/>
      <c r="AU96" s="6"/>
      <c r="AV96" s="6"/>
      <c r="AW96" s="6"/>
      <c r="AX96" s="6"/>
    </row>
    <row r="97" spans="1:50" s="12" customFormat="1" ht="39" customHeight="1" thickBot="1">
      <c r="A97" s="1163" t="s">
        <v>166</v>
      </c>
      <c r="B97" s="1110" t="s">
        <v>208</v>
      </c>
      <c r="C97" s="1123"/>
      <c r="D97" s="1083"/>
      <c r="E97" s="1082"/>
      <c r="F97" s="1083"/>
      <c r="G97" s="1124">
        <v>7.5</v>
      </c>
      <c r="H97" s="1167">
        <f t="shared" si="5"/>
        <v>225</v>
      </c>
      <c r="I97" s="1168"/>
      <c r="J97" s="1168"/>
      <c r="K97" s="1123"/>
      <c r="L97" s="1123"/>
      <c r="M97" s="383"/>
      <c r="N97" s="81"/>
      <c r="O97" s="279"/>
      <c r="P97" s="130"/>
      <c r="Q97" s="279"/>
      <c r="R97" s="134"/>
      <c r="S97" s="262"/>
      <c r="T97" s="134"/>
      <c r="U97" s="262"/>
      <c r="V97" s="683"/>
      <c r="W97" s="270"/>
      <c r="X97" s="134"/>
      <c r="Y97" s="654"/>
      <c r="Z97" s="135"/>
      <c r="AA97" s="813"/>
      <c r="AC97" s="619"/>
      <c r="AD97" s="625"/>
      <c r="AE97" s="625"/>
      <c r="AF97" s="625"/>
      <c r="AG97" s="625"/>
      <c r="AH97" s="625"/>
      <c r="AI97" s="626"/>
      <c r="AJ97" s="626"/>
      <c r="AK97" s="626"/>
      <c r="AL97" s="626"/>
      <c r="AM97" s="626"/>
      <c r="AN97" s="626"/>
      <c r="AO97" s="631"/>
      <c r="AP97" s="631"/>
      <c r="AQ97" s="626"/>
      <c r="AR97" s="626"/>
      <c r="AS97" s="626"/>
      <c r="AT97" s="6"/>
      <c r="AU97" s="6"/>
      <c r="AV97" s="6"/>
      <c r="AW97" s="6"/>
      <c r="AX97" s="6"/>
    </row>
    <row r="98" spans="1:50" s="12" customFormat="1" ht="25.5" customHeight="1" thickBot="1">
      <c r="A98" s="1192"/>
      <c r="B98" s="1094" t="s">
        <v>48</v>
      </c>
      <c r="C98" s="1123"/>
      <c r="D98" s="1083"/>
      <c r="E98" s="1082"/>
      <c r="F98" s="1083"/>
      <c r="G98" s="1124">
        <v>1.5</v>
      </c>
      <c r="H98" s="1167">
        <f t="shared" si="5"/>
        <v>45</v>
      </c>
      <c r="I98" s="1168"/>
      <c r="J98" s="1168"/>
      <c r="K98" s="1123"/>
      <c r="L98" s="1123"/>
      <c r="M98" s="383"/>
      <c r="N98" s="81"/>
      <c r="O98" s="279"/>
      <c r="P98" s="130"/>
      <c r="Q98" s="279"/>
      <c r="R98" s="134"/>
      <c r="S98" s="262"/>
      <c r="T98" s="134"/>
      <c r="U98" s="262"/>
      <c r="V98" s="683"/>
      <c r="W98" s="270"/>
      <c r="X98" s="134"/>
      <c r="Y98" s="654"/>
      <c r="Z98" s="135"/>
      <c r="AA98" s="813"/>
      <c r="AC98" s="619"/>
      <c r="AD98" s="625"/>
      <c r="AE98" s="625"/>
      <c r="AF98" s="625"/>
      <c r="AG98" s="625"/>
      <c r="AH98" s="625"/>
      <c r="AI98" s="626"/>
      <c r="AJ98" s="626"/>
      <c r="AK98" s="626"/>
      <c r="AL98" s="626"/>
      <c r="AM98" s="626"/>
      <c r="AN98" s="626"/>
      <c r="AO98" s="631"/>
      <c r="AP98" s="631"/>
      <c r="AQ98" s="626"/>
      <c r="AR98" s="626"/>
      <c r="AS98" s="626"/>
      <c r="AT98" s="6"/>
      <c r="AU98" s="6"/>
      <c r="AV98" s="6"/>
      <c r="AW98" s="6"/>
      <c r="AX98" s="6"/>
    </row>
    <row r="99" spans="1:45" s="918" customFormat="1" ht="39" customHeight="1" thickBot="1">
      <c r="A99" s="1163" t="s">
        <v>315</v>
      </c>
      <c r="B99" s="1079" t="s">
        <v>58</v>
      </c>
      <c r="C99" s="1123">
        <v>2</v>
      </c>
      <c r="D99" s="1083"/>
      <c r="E99" s="1112"/>
      <c r="F99" s="1113"/>
      <c r="G99" s="1124">
        <v>6</v>
      </c>
      <c r="H99" s="1167">
        <f t="shared" si="5"/>
        <v>180</v>
      </c>
      <c r="I99" s="1168">
        <v>8</v>
      </c>
      <c r="J99" s="1168" t="s">
        <v>279</v>
      </c>
      <c r="K99" s="1123" t="s">
        <v>279</v>
      </c>
      <c r="L99" s="1123"/>
      <c r="M99" s="383">
        <f>H99-I99</f>
        <v>172</v>
      </c>
      <c r="N99" s="81"/>
      <c r="O99" s="279"/>
      <c r="P99" s="130">
        <v>8</v>
      </c>
      <c r="Q99" s="279">
        <v>0</v>
      </c>
      <c r="R99" s="134"/>
      <c r="S99" s="262"/>
      <c r="T99" s="134"/>
      <c r="U99" s="262"/>
      <c r="V99" s="683"/>
      <c r="W99" s="270"/>
      <c r="X99" s="134"/>
      <c r="Y99" s="654"/>
      <c r="Z99" s="135"/>
      <c r="AA99" s="917">
        <v>1</v>
      </c>
      <c r="AC99" s="919"/>
      <c r="AD99" s="921"/>
      <c r="AE99" s="921"/>
      <c r="AF99" s="920"/>
      <c r="AG99" s="920"/>
      <c r="AH99" s="920" t="s">
        <v>329</v>
      </c>
      <c r="AI99" s="921"/>
      <c r="AJ99" s="921"/>
      <c r="AK99" s="921"/>
      <c r="AL99" s="921"/>
      <c r="AM99" s="921"/>
      <c r="AN99" s="921"/>
      <c r="AO99" s="921"/>
      <c r="AP99" s="921"/>
      <c r="AQ99" s="921"/>
      <c r="AR99" s="921"/>
      <c r="AS99" s="921"/>
    </row>
    <row r="100" spans="1:45" s="6" customFormat="1" ht="36" customHeight="1">
      <c r="A100" s="70" t="s">
        <v>167</v>
      </c>
      <c r="B100" s="109" t="s">
        <v>316</v>
      </c>
      <c r="C100" s="110"/>
      <c r="D100" s="111"/>
      <c r="E100" s="112"/>
      <c r="F100" s="335"/>
      <c r="G100" s="943">
        <v>6.5</v>
      </c>
      <c r="H100" s="68">
        <f t="shared" si="5"/>
        <v>195</v>
      </c>
      <c r="I100" s="114"/>
      <c r="J100" s="114"/>
      <c r="K100" s="110"/>
      <c r="L100" s="110"/>
      <c r="M100" s="386"/>
      <c r="N100" s="91"/>
      <c r="O100" s="277"/>
      <c r="P100" s="115"/>
      <c r="Q100" s="601"/>
      <c r="R100" s="118"/>
      <c r="S100" s="263"/>
      <c r="T100" s="117"/>
      <c r="U100" s="263"/>
      <c r="V100" s="117"/>
      <c r="W100" s="263"/>
      <c r="X100" s="117"/>
      <c r="Y100" s="263"/>
      <c r="Z100" s="117"/>
      <c r="AA100" s="812"/>
      <c r="AC100" s="619"/>
      <c r="AD100" s="625"/>
      <c r="AE100" s="625"/>
      <c r="AF100" s="625"/>
      <c r="AG100" s="641"/>
      <c r="AH100" s="641"/>
      <c r="AI100" s="629"/>
      <c r="AJ100" s="625"/>
      <c r="AK100" s="626"/>
      <c r="AL100" s="626"/>
      <c r="AM100" s="626"/>
      <c r="AN100" s="626"/>
      <c r="AO100" s="626"/>
      <c r="AP100" s="626"/>
      <c r="AQ100" s="626"/>
      <c r="AR100" s="626"/>
      <c r="AS100" s="626"/>
    </row>
    <row r="101" spans="1:45" s="6" customFormat="1" ht="27.75" customHeight="1" thickBot="1">
      <c r="A101" s="345"/>
      <c r="B101" s="72" t="s">
        <v>48</v>
      </c>
      <c r="C101" s="139"/>
      <c r="D101" s="137"/>
      <c r="E101" s="190"/>
      <c r="F101" s="334"/>
      <c r="G101" s="993">
        <v>1.5</v>
      </c>
      <c r="H101" s="344">
        <f t="shared" si="5"/>
        <v>45</v>
      </c>
      <c r="I101" s="138"/>
      <c r="J101" s="138"/>
      <c r="K101" s="139"/>
      <c r="L101" s="139"/>
      <c r="M101" s="389"/>
      <c r="N101" s="146"/>
      <c r="O101" s="278"/>
      <c r="P101" s="147"/>
      <c r="Q101" s="602"/>
      <c r="R101" s="125"/>
      <c r="S101" s="264"/>
      <c r="T101" s="148"/>
      <c r="U101" s="264"/>
      <c r="V101" s="148"/>
      <c r="W101" s="264"/>
      <c r="X101" s="148"/>
      <c r="Y101" s="264"/>
      <c r="Z101" s="148"/>
      <c r="AA101" s="812"/>
      <c r="AC101" s="619"/>
      <c r="AD101" s="625"/>
      <c r="AE101" s="625"/>
      <c r="AF101" s="625"/>
      <c r="AG101" s="641"/>
      <c r="AH101" s="641"/>
      <c r="AI101" s="629"/>
      <c r="AJ101" s="625"/>
      <c r="AK101" s="626"/>
      <c r="AL101" s="626"/>
      <c r="AM101" s="626"/>
      <c r="AN101" s="626"/>
      <c r="AO101" s="626"/>
      <c r="AP101" s="626"/>
      <c r="AQ101" s="626"/>
      <c r="AR101" s="626"/>
      <c r="AS101" s="626"/>
    </row>
    <row r="102" spans="1:45" s="6" customFormat="1" ht="24" customHeight="1" thickBot="1">
      <c r="A102" s="189" t="s">
        <v>168</v>
      </c>
      <c r="B102" s="98" t="s">
        <v>58</v>
      </c>
      <c r="C102" s="126"/>
      <c r="D102" s="126">
        <v>2</v>
      </c>
      <c r="E102" s="152"/>
      <c r="F102" s="151"/>
      <c r="G102" s="975">
        <v>5</v>
      </c>
      <c r="H102" s="343">
        <f t="shared" si="5"/>
        <v>150</v>
      </c>
      <c r="I102" s="128">
        <v>6</v>
      </c>
      <c r="J102" s="128" t="s">
        <v>279</v>
      </c>
      <c r="K102" s="126" t="s">
        <v>280</v>
      </c>
      <c r="L102" s="126"/>
      <c r="M102" s="383">
        <f>H102-I102</f>
        <v>144</v>
      </c>
      <c r="N102" s="81"/>
      <c r="O102" s="279"/>
      <c r="P102" s="131">
        <v>4</v>
      </c>
      <c r="Q102" s="826">
        <v>2</v>
      </c>
      <c r="R102" s="168"/>
      <c r="S102" s="262"/>
      <c r="T102" s="134"/>
      <c r="U102" s="262"/>
      <c r="V102" s="134"/>
      <c r="W102" s="262"/>
      <c r="X102" s="134"/>
      <c r="Y102" s="654"/>
      <c r="Z102" s="135"/>
      <c r="AA102" s="812">
        <v>1</v>
      </c>
      <c r="AC102" s="619"/>
      <c r="AD102" s="625"/>
      <c r="AE102" s="625"/>
      <c r="AF102" s="552"/>
      <c r="AG102" s="641"/>
      <c r="AH102" s="641" t="s">
        <v>329</v>
      </c>
      <c r="AI102" s="629"/>
      <c r="AJ102" s="625"/>
      <c r="AK102" s="626"/>
      <c r="AL102" s="626"/>
      <c r="AM102" s="626"/>
      <c r="AN102" s="626"/>
      <c r="AO102" s="626"/>
      <c r="AP102" s="626"/>
      <c r="AQ102" s="626"/>
      <c r="AR102" s="626"/>
      <c r="AS102" s="626"/>
    </row>
    <row r="103" spans="1:45" s="6" customFormat="1" ht="24" customHeight="1">
      <c r="A103" s="70" t="s">
        <v>169</v>
      </c>
      <c r="B103" s="215" t="s">
        <v>86</v>
      </c>
      <c r="C103" s="111"/>
      <c r="D103" s="111"/>
      <c r="E103" s="185"/>
      <c r="F103" s="111"/>
      <c r="G103" s="943">
        <v>6</v>
      </c>
      <c r="H103" s="68">
        <f t="shared" si="5"/>
        <v>180</v>
      </c>
      <c r="I103" s="114"/>
      <c r="J103" s="114"/>
      <c r="K103" s="110"/>
      <c r="L103" s="110"/>
      <c r="M103" s="386"/>
      <c r="N103" s="91"/>
      <c r="O103" s="277"/>
      <c r="P103" s="115"/>
      <c r="Q103" s="601"/>
      <c r="R103" s="118"/>
      <c r="S103" s="263"/>
      <c r="T103" s="117"/>
      <c r="U103" s="263"/>
      <c r="V103" s="117"/>
      <c r="W103" s="263"/>
      <c r="X103" s="117"/>
      <c r="Y103" s="263"/>
      <c r="Z103" s="117"/>
      <c r="AA103" s="812"/>
      <c r="AC103" s="619"/>
      <c r="AD103" s="625"/>
      <c r="AE103" s="625"/>
      <c r="AF103" s="625"/>
      <c r="AG103" s="641"/>
      <c r="AH103" s="641"/>
      <c r="AI103" s="629"/>
      <c r="AJ103" s="625"/>
      <c r="AK103" s="626"/>
      <c r="AL103" s="626"/>
      <c r="AM103" s="626"/>
      <c r="AN103" s="626"/>
      <c r="AO103" s="626"/>
      <c r="AP103" s="626"/>
      <c r="AQ103" s="626"/>
      <c r="AR103" s="626"/>
      <c r="AS103" s="626"/>
    </row>
    <row r="104" spans="1:45" s="6" customFormat="1" ht="24" customHeight="1" thickBot="1">
      <c r="A104" s="345"/>
      <c r="B104" s="72" t="s">
        <v>48</v>
      </c>
      <c r="C104" s="142"/>
      <c r="D104" s="142"/>
      <c r="E104" s="186"/>
      <c r="F104" s="142"/>
      <c r="G104" s="993">
        <v>1</v>
      </c>
      <c r="H104" s="344">
        <f t="shared" si="5"/>
        <v>30</v>
      </c>
      <c r="I104" s="138"/>
      <c r="J104" s="145"/>
      <c r="K104" s="143"/>
      <c r="L104" s="143"/>
      <c r="M104" s="389"/>
      <c r="N104" s="146"/>
      <c r="O104" s="278"/>
      <c r="P104" s="147"/>
      <c r="Q104" s="602"/>
      <c r="R104" s="125"/>
      <c r="S104" s="264"/>
      <c r="T104" s="148"/>
      <c r="U104" s="264"/>
      <c r="V104" s="148"/>
      <c r="W104" s="264"/>
      <c r="X104" s="148"/>
      <c r="Y104" s="264"/>
      <c r="Z104" s="148"/>
      <c r="AA104" s="812"/>
      <c r="AC104" s="619"/>
      <c r="AD104" s="625"/>
      <c r="AE104" s="625"/>
      <c r="AF104" s="625"/>
      <c r="AG104" s="641"/>
      <c r="AH104" s="641"/>
      <c r="AI104" s="629"/>
      <c r="AJ104" s="625"/>
      <c r="AK104" s="626"/>
      <c r="AL104" s="626"/>
      <c r="AM104" s="626"/>
      <c r="AN104" s="626"/>
      <c r="AO104" s="626"/>
      <c r="AP104" s="626"/>
      <c r="AQ104" s="626"/>
      <c r="AR104" s="626"/>
      <c r="AS104" s="626"/>
    </row>
    <row r="105" spans="1:45" s="6" customFormat="1" ht="24.75" customHeight="1" thickBot="1">
      <c r="A105" s="189" t="s">
        <v>170</v>
      </c>
      <c r="B105" s="98" t="s">
        <v>58</v>
      </c>
      <c r="C105" s="126">
        <v>3</v>
      </c>
      <c r="D105" s="149"/>
      <c r="E105" s="150"/>
      <c r="F105" s="149"/>
      <c r="G105" s="975">
        <v>3.5</v>
      </c>
      <c r="H105" s="343">
        <f t="shared" si="5"/>
        <v>105</v>
      </c>
      <c r="I105" s="128">
        <v>8</v>
      </c>
      <c r="J105" s="128" t="s">
        <v>277</v>
      </c>
      <c r="K105" s="126" t="s">
        <v>278</v>
      </c>
      <c r="L105" s="126"/>
      <c r="M105" s="383">
        <f>H105-I105</f>
        <v>97</v>
      </c>
      <c r="N105" s="81"/>
      <c r="O105" s="279"/>
      <c r="P105" s="130"/>
      <c r="Q105" s="303"/>
      <c r="R105" s="683">
        <v>8</v>
      </c>
      <c r="S105" s="270">
        <v>0</v>
      </c>
      <c r="T105" s="220"/>
      <c r="U105" s="611"/>
      <c r="V105" s="134"/>
      <c r="W105" s="262"/>
      <c r="X105" s="134"/>
      <c r="Y105" s="654"/>
      <c r="Z105" s="135"/>
      <c r="AA105" s="812">
        <v>2</v>
      </c>
      <c r="AC105" s="619"/>
      <c r="AD105" s="625"/>
      <c r="AE105" s="625"/>
      <c r="AF105" s="625"/>
      <c r="AG105" s="628"/>
      <c r="AH105" s="628">
        <v>2</v>
      </c>
      <c r="AI105" s="631"/>
      <c r="AJ105" s="631"/>
      <c r="AK105" s="631"/>
      <c r="AL105" s="631"/>
      <c r="AM105" s="642"/>
      <c r="AN105" s="642"/>
      <c r="AO105" s="626"/>
      <c r="AP105" s="626"/>
      <c r="AQ105" s="626"/>
      <c r="AR105" s="626"/>
      <c r="AS105" s="626"/>
    </row>
    <row r="106" spans="1:50" s="33" customFormat="1" ht="32.25" thickBot="1">
      <c r="A106" s="189" t="s">
        <v>171</v>
      </c>
      <c r="B106" s="409" t="s">
        <v>90</v>
      </c>
      <c r="C106" s="416"/>
      <c r="D106" s="416"/>
      <c r="E106" s="411">
        <v>4</v>
      </c>
      <c r="F106" s="412"/>
      <c r="G106" s="1000">
        <v>1.5</v>
      </c>
      <c r="H106" s="343">
        <f t="shared" si="5"/>
        <v>45</v>
      </c>
      <c r="I106" s="415">
        <v>4</v>
      </c>
      <c r="J106" s="415"/>
      <c r="K106" s="415"/>
      <c r="L106" s="415">
        <v>4</v>
      </c>
      <c r="M106" s="380">
        <f>H106-I106</f>
        <v>41</v>
      </c>
      <c r="N106" s="410"/>
      <c r="O106" s="423"/>
      <c r="P106" s="423"/>
      <c r="Q106" s="423"/>
      <c r="R106" s="423"/>
      <c r="S106" s="423"/>
      <c r="T106" s="419">
        <v>4</v>
      </c>
      <c r="U106" s="427">
        <v>0</v>
      </c>
      <c r="V106" s="423"/>
      <c r="W106" s="423"/>
      <c r="X106" s="423"/>
      <c r="Y106" s="428"/>
      <c r="Z106" s="550"/>
      <c r="AA106" s="814">
        <v>2</v>
      </c>
      <c r="AB106" s="6"/>
      <c r="AC106" s="619"/>
      <c r="AD106" s="625"/>
      <c r="AE106" s="625"/>
      <c r="AF106" s="625"/>
      <c r="AG106" s="625"/>
      <c r="AH106" s="625" t="s">
        <v>330</v>
      </c>
      <c r="AI106" s="625"/>
      <c r="AJ106" s="625"/>
      <c r="AK106" s="625"/>
      <c r="AL106" s="625"/>
      <c r="AM106" s="631"/>
      <c r="AN106" s="631"/>
      <c r="AO106" s="625"/>
      <c r="AP106" s="625"/>
      <c r="AQ106" s="625"/>
      <c r="AR106" s="625"/>
      <c r="AS106" s="625"/>
      <c r="AT106" s="6"/>
      <c r="AU106" s="6"/>
      <c r="AV106" s="6"/>
      <c r="AW106" s="6"/>
      <c r="AX106" s="6"/>
    </row>
    <row r="107" spans="1:45" s="6" customFormat="1" ht="38.25" customHeight="1" thickBot="1">
      <c r="A107" s="189" t="s">
        <v>172</v>
      </c>
      <c r="B107" s="551" t="s">
        <v>209</v>
      </c>
      <c r="C107" s="77"/>
      <c r="D107" s="132">
        <v>5</v>
      </c>
      <c r="E107" s="212"/>
      <c r="F107" s="220"/>
      <c r="G107" s="975">
        <v>4</v>
      </c>
      <c r="H107" s="343">
        <f>G107*30</f>
        <v>120</v>
      </c>
      <c r="I107" s="128">
        <v>6</v>
      </c>
      <c r="J107" s="128" t="s">
        <v>279</v>
      </c>
      <c r="K107" s="126" t="s">
        <v>280</v>
      </c>
      <c r="L107" s="77"/>
      <c r="M107" s="383">
        <f>H107-I107</f>
        <v>114</v>
      </c>
      <c r="N107" s="81"/>
      <c r="O107" s="279"/>
      <c r="P107" s="130"/>
      <c r="Q107" s="279"/>
      <c r="R107" s="134"/>
      <c r="S107" s="262"/>
      <c r="T107" s="134"/>
      <c r="U107" s="262"/>
      <c r="V107" s="683">
        <v>4</v>
      </c>
      <c r="W107" s="270">
        <v>2</v>
      </c>
      <c r="X107" s="131"/>
      <c r="Y107" s="270"/>
      <c r="Z107" s="135"/>
      <c r="AA107" s="812">
        <v>3</v>
      </c>
      <c r="AC107" s="619"/>
      <c r="AD107" s="625"/>
      <c r="AE107" s="625"/>
      <c r="AF107" s="625"/>
      <c r="AG107" s="625"/>
      <c r="AH107" s="625" t="s">
        <v>312</v>
      </c>
      <c r="AI107" s="626"/>
      <c r="AJ107" s="626"/>
      <c r="AK107" s="626"/>
      <c r="AL107" s="626"/>
      <c r="AM107" s="626"/>
      <c r="AN107" s="626"/>
      <c r="AO107" s="631"/>
      <c r="AP107" s="631"/>
      <c r="AQ107" s="631"/>
      <c r="AR107" s="631"/>
      <c r="AS107" s="626"/>
    </row>
    <row r="108" spans="1:45" s="6" customFormat="1" ht="36.75" customHeight="1" thickBot="1">
      <c r="A108" s="189" t="s">
        <v>173</v>
      </c>
      <c r="B108" s="551" t="s">
        <v>210</v>
      </c>
      <c r="C108" s="149"/>
      <c r="D108" s="126">
        <v>4</v>
      </c>
      <c r="E108" s="152"/>
      <c r="F108" s="151"/>
      <c r="G108" s="975">
        <v>4</v>
      </c>
      <c r="H108" s="343">
        <f aca="true" t="shared" si="6" ref="H108:H122">G108*30</f>
        <v>120</v>
      </c>
      <c r="I108" s="128">
        <v>8</v>
      </c>
      <c r="J108" s="128" t="s">
        <v>277</v>
      </c>
      <c r="K108" s="126" t="s">
        <v>278</v>
      </c>
      <c r="L108" s="126"/>
      <c r="M108" s="383">
        <f>H108-I108</f>
        <v>112</v>
      </c>
      <c r="N108" s="81"/>
      <c r="O108" s="279"/>
      <c r="P108" s="130"/>
      <c r="Q108" s="262"/>
      <c r="R108" s="130"/>
      <c r="S108" s="262"/>
      <c r="T108" s="131">
        <v>8</v>
      </c>
      <c r="U108" s="270">
        <v>0</v>
      </c>
      <c r="V108" s="134"/>
      <c r="W108" s="262"/>
      <c r="X108" s="130"/>
      <c r="Y108" s="658"/>
      <c r="Z108" s="135"/>
      <c r="AA108" s="812">
        <v>2</v>
      </c>
      <c r="AC108" s="619"/>
      <c r="AD108" s="625"/>
      <c r="AE108" s="625"/>
      <c r="AF108" s="625"/>
      <c r="AG108" s="626"/>
      <c r="AH108" s="626" t="s">
        <v>330</v>
      </c>
      <c r="AI108" s="625"/>
      <c r="AJ108" s="626"/>
      <c r="AK108" s="626"/>
      <c r="AL108" s="626"/>
      <c r="AM108" s="552"/>
      <c r="AN108" s="552"/>
      <c r="AO108" s="626"/>
      <c r="AP108" s="626"/>
      <c r="AQ108" s="625"/>
      <c r="AR108" s="625"/>
      <c r="AS108" s="626"/>
    </row>
    <row r="109" spans="1:45" s="6" customFormat="1" ht="34.5" customHeight="1" thickBot="1">
      <c r="A109" s="189" t="s">
        <v>174</v>
      </c>
      <c r="B109" s="98" t="s">
        <v>266</v>
      </c>
      <c r="C109" s="132">
        <v>6</v>
      </c>
      <c r="D109" s="81"/>
      <c r="E109" s="152"/>
      <c r="F109" s="151"/>
      <c r="G109" s="874">
        <v>3</v>
      </c>
      <c r="H109" s="343">
        <f t="shared" si="6"/>
        <v>90</v>
      </c>
      <c r="I109" s="128">
        <v>12</v>
      </c>
      <c r="J109" s="128" t="s">
        <v>277</v>
      </c>
      <c r="K109" s="149" t="s">
        <v>281</v>
      </c>
      <c r="L109" s="126"/>
      <c r="M109" s="383">
        <f>H109-I109</f>
        <v>78</v>
      </c>
      <c r="N109" s="81"/>
      <c r="O109" s="279"/>
      <c r="P109" s="130"/>
      <c r="Q109" s="279"/>
      <c r="R109" s="134"/>
      <c r="S109" s="279"/>
      <c r="T109" s="130"/>
      <c r="U109" s="279"/>
      <c r="V109" s="130"/>
      <c r="W109" s="279"/>
      <c r="X109" s="131">
        <v>8</v>
      </c>
      <c r="Y109" s="612">
        <v>4</v>
      </c>
      <c r="Z109" s="135"/>
      <c r="AA109" s="812">
        <v>3</v>
      </c>
      <c r="AC109" s="619"/>
      <c r="AD109" s="625"/>
      <c r="AE109" s="625"/>
      <c r="AF109" s="625"/>
      <c r="AG109" s="625"/>
      <c r="AH109" s="625" t="s">
        <v>312</v>
      </c>
      <c r="AI109" s="626"/>
      <c r="AJ109" s="626"/>
      <c r="AK109" s="625"/>
      <c r="AL109" s="625"/>
      <c r="AM109" s="625"/>
      <c r="AN109" s="625"/>
      <c r="AO109" s="625"/>
      <c r="AP109" s="625"/>
      <c r="AQ109" s="631"/>
      <c r="AR109" s="631"/>
      <c r="AS109" s="626"/>
    </row>
    <row r="110" spans="1:45" s="6" customFormat="1" ht="32.25" customHeight="1">
      <c r="A110" s="70" t="s">
        <v>176</v>
      </c>
      <c r="B110" s="223" t="s">
        <v>45</v>
      </c>
      <c r="C110" s="91"/>
      <c r="D110" s="91"/>
      <c r="E110" s="112"/>
      <c r="F110" s="335"/>
      <c r="G110" s="943">
        <v>7</v>
      </c>
      <c r="H110" s="68">
        <f t="shared" si="6"/>
        <v>210</v>
      </c>
      <c r="I110" s="114"/>
      <c r="J110" s="114"/>
      <c r="K110" s="110"/>
      <c r="L110" s="110"/>
      <c r="M110" s="386"/>
      <c r="N110" s="91"/>
      <c r="O110" s="277"/>
      <c r="P110" s="115"/>
      <c r="Q110" s="277"/>
      <c r="R110" s="117"/>
      <c r="S110" s="263"/>
      <c r="T110" s="117"/>
      <c r="U110" s="263"/>
      <c r="V110" s="115"/>
      <c r="W110" s="277"/>
      <c r="X110" s="115"/>
      <c r="Y110" s="277"/>
      <c r="Z110" s="117"/>
      <c r="AA110" s="812"/>
      <c r="AC110" s="619"/>
      <c r="AD110" s="625"/>
      <c r="AE110" s="625"/>
      <c r="AF110" s="625"/>
      <c r="AG110" s="625"/>
      <c r="AH110" s="625"/>
      <c r="AI110" s="626"/>
      <c r="AJ110" s="626"/>
      <c r="AK110" s="626"/>
      <c r="AL110" s="626"/>
      <c r="AM110" s="626"/>
      <c r="AN110" s="626"/>
      <c r="AO110" s="625"/>
      <c r="AP110" s="625"/>
      <c r="AQ110" s="625"/>
      <c r="AR110" s="625"/>
      <c r="AS110" s="626"/>
    </row>
    <row r="111" spans="1:45" s="6" customFormat="1" ht="19.5" customHeight="1" thickBot="1">
      <c r="A111" s="345"/>
      <c r="B111" s="72" t="s">
        <v>48</v>
      </c>
      <c r="C111" s="146"/>
      <c r="D111" s="146"/>
      <c r="E111" s="144"/>
      <c r="F111" s="334"/>
      <c r="G111" s="993">
        <v>2</v>
      </c>
      <c r="H111" s="344">
        <f>G111*30</f>
        <v>60</v>
      </c>
      <c r="I111" s="138"/>
      <c r="J111" s="145"/>
      <c r="K111" s="143"/>
      <c r="L111" s="143"/>
      <c r="M111" s="389"/>
      <c r="N111" s="146"/>
      <c r="O111" s="278"/>
      <c r="P111" s="147"/>
      <c r="Q111" s="278"/>
      <c r="R111" s="148"/>
      <c r="S111" s="264"/>
      <c r="T111" s="148"/>
      <c r="U111" s="264"/>
      <c r="V111" s="147"/>
      <c r="W111" s="278"/>
      <c r="X111" s="147"/>
      <c r="Y111" s="278"/>
      <c r="Z111" s="148"/>
      <c r="AA111" s="812"/>
      <c r="AC111" s="619"/>
      <c r="AD111" s="625"/>
      <c r="AE111" s="625"/>
      <c r="AF111" s="625"/>
      <c r="AG111" s="625"/>
      <c r="AH111" s="625"/>
      <c r="AI111" s="626"/>
      <c r="AJ111" s="626"/>
      <c r="AK111" s="626"/>
      <c r="AL111" s="626"/>
      <c r="AM111" s="626"/>
      <c r="AN111" s="626"/>
      <c r="AO111" s="625"/>
      <c r="AP111" s="625"/>
      <c r="AQ111" s="625"/>
      <c r="AR111" s="625"/>
      <c r="AS111" s="626"/>
    </row>
    <row r="112" spans="1:45" s="6" customFormat="1" ht="24.75" customHeight="1" thickBot="1">
      <c r="A112" s="189" t="s">
        <v>177</v>
      </c>
      <c r="B112" s="98" t="s">
        <v>58</v>
      </c>
      <c r="C112" s="132">
        <v>5</v>
      </c>
      <c r="D112" s="81"/>
      <c r="E112" s="152"/>
      <c r="F112" s="151"/>
      <c r="G112" s="975">
        <v>5</v>
      </c>
      <c r="H112" s="343">
        <f t="shared" si="6"/>
        <v>150</v>
      </c>
      <c r="I112" s="128">
        <v>8</v>
      </c>
      <c r="J112" s="128" t="s">
        <v>277</v>
      </c>
      <c r="K112" s="126" t="s">
        <v>278</v>
      </c>
      <c r="L112" s="126"/>
      <c r="M112" s="383">
        <f>H112-I112</f>
        <v>142</v>
      </c>
      <c r="N112" s="81"/>
      <c r="O112" s="279"/>
      <c r="P112" s="130"/>
      <c r="Q112" s="262"/>
      <c r="R112" s="130"/>
      <c r="S112" s="262"/>
      <c r="T112" s="134"/>
      <c r="U112" s="262"/>
      <c r="V112" s="131">
        <v>8</v>
      </c>
      <c r="W112" s="270"/>
      <c r="X112" s="134"/>
      <c r="Y112" s="654"/>
      <c r="Z112" s="135"/>
      <c r="AA112" s="812">
        <v>3</v>
      </c>
      <c r="AC112" s="619"/>
      <c r="AD112" s="625"/>
      <c r="AE112" s="625"/>
      <c r="AF112" s="625"/>
      <c r="AG112" s="626"/>
      <c r="AH112" s="626" t="s">
        <v>312</v>
      </c>
      <c r="AI112" s="625"/>
      <c r="AJ112" s="626"/>
      <c r="AK112" s="626"/>
      <c r="AL112" s="626"/>
      <c r="AM112" s="626"/>
      <c r="AN112" s="626"/>
      <c r="AO112" s="631"/>
      <c r="AP112" s="631"/>
      <c r="AQ112" s="626"/>
      <c r="AR112" s="626"/>
      <c r="AS112" s="626"/>
    </row>
    <row r="113" spans="1:45" s="6" customFormat="1" ht="36.75" customHeight="1">
      <c r="A113" s="70" t="s">
        <v>178</v>
      </c>
      <c r="B113" s="221" t="s">
        <v>87</v>
      </c>
      <c r="C113" s="218"/>
      <c r="D113" s="218"/>
      <c r="E113" s="218"/>
      <c r="F113" s="217"/>
      <c r="G113" s="943">
        <v>5</v>
      </c>
      <c r="H113" s="68">
        <f t="shared" si="6"/>
        <v>150</v>
      </c>
      <c r="I113" s="217"/>
      <c r="J113" s="217"/>
      <c r="K113" s="217"/>
      <c r="L113" s="217"/>
      <c r="M113" s="398"/>
      <c r="N113" s="91"/>
      <c r="O113" s="277"/>
      <c r="P113" s="115"/>
      <c r="Q113" s="277"/>
      <c r="R113" s="117"/>
      <c r="S113" s="277"/>
      <c r="T113" s="115"/>
      <c r="U113" s="277"/>
      <c r="V113" s="115"/>
      <c r="W113" s="277"/>
      <c r="X113" s="115"/>
      <c r="Y113" s="277"/>
      <c r="Z113" s="117"/>
      <c r="AA113" s="812"/>
      <c r="AC113" s="619"/>
      <c r="AD113" s="625"/>
      <c r="AE113" s="625"/>
      <c r="AF113" s="625"/>
      <c r="AG113" s="625"/>
      <c r="AH113" s="625"/>
      <c r="AI113" s="626"/>
      <c r="AJ113" s="626"/>
      <c r="AK113" s="625"/>
      <c r="AL113" s="625"/>
      <c r="AM113" s="625"/>
      <c r="AN113" s="625"/>
      <c r="AO113" s="625"/>
      <c r="AP113" s="625"/>
      <c r="AQ113" s="625"/>
      <c r="AR113" s="625"/>
      <c r="AS113" s="626"/>
    </row>
    <row r="114" spans="1:45" s="6" customFormat="1" ht="24.75" customHeight="1" thickBot="1">
      <c r="A114" s="345"/>
      <c r="B114" s="72" t="s">
        <v>48</v>
      </c>
      <c r="C114" s="224"/>
      <c r="D114" s="224"/>
      <c r="E114" s="225"/>
      <c r="F114" s="224"/>
      <c r="G114" s="1001">
        <v>2</v>
      </c>
      <c r="H114" s="344">
        <f t="shared" si="6"/>
        <v>60</v>
      </c>
      <c r="I114" s="226"/>
      <c r="J114" s="224"/>
      <c r="K114" s="224"/>
      <c r="L114" s="224"/>
      <c r="M114" s="400"/>
      <c r="N114" s="146"/>
      <c r="O114" s="278"/>
      <c r="P114" s="147"/>
      <c r="Q114" s="278"/>
      <c r="R114" s="148"/>
      <c r="S114" s="278"/>
      <c r="T114" s="147"/>
      <c r="U114" s="278"/>
      <c r="V114" s="147"/>
      <c r="W114" s="278"/>
      <c r="X114" s="147"/>
      <c r="Y114" s="278"/>
      <c r="Z114" s="148"/>
      <c r="AA114" s="812"/>
      <c r="AC114" s="619"/>
      <c r="AD114" s="625"/>
      <c r="AE114" s="625"/>
      <c r="AF114" s="625"/>
      <c r="AG114" s="625"/>
      <c r="AH114" s="625"/>
      <c r="AI114" s="626"/>
      <c r="AJ114" s="626"/>
      <c r="AK114" s="625"/>
      <c r="AL114" s="625"/>
      <c r="AM114" s="625"/>
      <c r="AN114" s="625"/>
      <c r="AO114" s="625"/>
      <c r="AP114" s="625"/>
      <c r="AQ114" s="625"/>
      <c r="AR114" s="625"/>
      <c r="AS114" s="626"/>
    </row>
    <row r="115" spans="1:45" s="6" customFormat="1" ht="26.25" customHeight="1" thickBot="1">
      <c r="A115" s="189" t="s">
        <v>179</v>
      </c>
      <c r="B115" s="98" t="s">
        <v>58</v>
      </c>
      <c r="C115" s="227">
        <v>6</v>
      </c>
      <c r="D115" s="227"/>
      <c r="E115" s="227"/>
      <c r="F115" s="192"/>
      <c r="G115" s="975">
        <v>3</v>
      </c>
      <c r="H115" s="343">
        <f>G115*30</f>
        <v>90</v>
      </c>
      <c r="I115" s="128">
        <v>8</v>
      </c>
      <c r="J115" s="128" t="s">
        <v>279</v>
      </c>
      <c r="K115" s="126" t="s">
        <v>278</v>
      </c>
      <c r="L115" s="192"/>
      <c r="M115" s="401">
        <f>H115-I115</f>
        <v>82</v>
      </c>
      <c r="N115" s="81"/>
      <c r="O115" s="273"/>
      <c r="P115" s="130"/>
      <c r="Q115" s="279"/>
      <c r="R115" s="134"/>
      <c r="S115" s="262"/>
      <c r="T115" s="133"/>
      <c r="U115" s="303"/>
      <c r="V115" s="134"/>
      <c r="W115" s="262"/>
      <c r="X115" s="683">
        <v>8</v>
      </c>
      <c r="Y115" s="612">
        <v>0</v>
      </c>
      <c r="Z115" s="228"/>
      <c r="AA115" s="812">
        <v>3</v>
      </c>
      <c r="AC115" s="619"/>
      <c r="AD115" s="619"/>
      <c r="AE115" s="619"/>
      <c r="AF115" s="625"/>
      <c r="AG115" s="625"/>
      <c r="AH115" s="625" t="s">
        <v>312</v>
      </c>
      <c r="AI115" s="626"/>
      <c r="AJ115" s="626"/>
      <c r="AK115" s="626"/>
      <c r="AL115" s="626"/>
      <c r="AM115" s="628"/>
      <c r="AN115" s="628"/>
      <c r="AO115" s="626"/>
      <c r="AP115" s="626"/>
      <c r="AQ115" s="631"/>
      <c r="AR115" s="631"/>
      <c r="AS115" s="627"/>
    </row>
    <row r="116" spans="1:50" s="12" customFormat="1" ht="41.25" customHeight="1">
      <c r="A116" s="70" t="s">
        <v>180</v>
      </c>
      <c r="B116" s="109" t="s">
        <v>88</v>
      </c>
      <c r="C116" s="111"/>
      <c r="D116" s="110"/>
      <c r="E116" s="112"/>
      <c r="F116" s="335"/>
      <c r="G116" s="943">
        <v>7.5</v>
      </c>
      <c r="H116" s="68">
        <f t="shared" si="6"/>
        <v>225</v>
      </c>
      <c r="I116" s="114"/>
      <c r="J116" s="114"/>
      <c r="K116" s="110"/>
      <c r="L116" s="110"/>
      <c r="M116" s="386"/>
      <c r="N116" s="91"/>
      <c r="O116" s="263"/>
      <c r="P116" s="116"/>
      <c r="Q116" s="277"/>
      <c r="R116" s="117"/>
      <c r="S116" s="263"/>
      <c r="T116" s="117"/>
      <c r="U116" s="263"/>
      <c r="V116" s="117"/>
      <c r="W116" s="263"/>
      <c r="X116" s="117"/>
      <c r="Y116" s="263"/>
      <c r="Z116" s="117"/>
      <c r="AA116" s="813"/>
      <c r="AC116" s="619"/>
      <c r="AD116" s="626"/>
      <c r="AE116" s="626"/>
      <c r="AF116" s="628"/>
      <c r="AG116" s="625"/>
      <c r="AH116" s="625"/>
      <c r="AI116" s="626"/>
      <c r="AJ116" s="626"/>
      <c r="AK116" s="626"/>
      <c r="AL116" s="626"/>
      <c r="AM116" s="626"/>
      <c r="AN116" s="626"/>
      <c r="AO116" s="626"/>
      <c r="AP116" s="626"/>
      <c r="AQ116" s="626"/>
      <c r="AR116" s="626"/>
      <c r="AS116" s="626"/>
      <c r="AT116" s="6"/>
      <c r="AU116" s="6"/>
      <c r="AV116" s="6"/>
      <c r="AW116" s="6"/>
      <c r="AX116" s="6"/>
    </row>
    <row r="117" spans="1:50" s="12" customFormat="1" ht="21" customHeight="1" thickBot="1">
      <c r="A117" s="801"/>
      <c r="B117" s="72" t="s">
        <v>48</v>
      </c>
      <c r="C117" s="224"/>
      <c r="D117" s="224"/>
      <c r="E117" s="225"/>
      <c r="F117" s="224"/>
      <c r="G117" s="1001">
        <v>1</v>
      </c>
      <c r="H117" s="344">
        <f t="shared" si="6"/>
        <v>30</v>
      </c>
      <c r="I117" s="138"/>
      <c r="J117" s="138"/>
      <c r="K117" s="139"/>
      <c r="L117" s="139"/>
      <c r="M117" s="388"/>
      <c r="N117" s="75"/>
      <c r="O117" s="268"/>
      <c r="P117" s="802"/>
      <c r="Q117" s="298"/>
      <c r="R117" s="173"/>
      <c r="S117" s="268"/>
      <c r="T117" s="173"/>
      <c r="U117" s="268"/>
      <c r="V117" s="173"/>
      <c r="W117" s="268"/>
      <c r="X117" s="173"/>
      <c r="Y117" s="656"/>
      <c r="Z117" s="803"/>
      <c r="AA117" s="813"/>
      <c r="AC117" s="619"/>
      <c r="AD117" s="626"/>
      <c r="AE117" s="626"/>
      <c r="AF117" s="628"/>
      <c r="AG117" s="625"/>
      <c r="AH117" s="625"/>
      <c r="AI117" s="626"/>
      <c r="AJ117" s="626"/>
      <c r="AK117" s="626"/>
      <c r="AL117" s="626"/>
      <c r="AM117" s="626"/>
      <c r="AN117" s="626"/>
      <c r="AO117" s="626"/>
      <c r="AP117" s="626"/>
      <c r="AQ117" s="626"/>
      <c r="AR117" s="626"/>
      <c r="AS117" s="626"/>
      <c r="AT117" s="6"/>
      <c r="AU117" s="6"/>
      <c r="AV117" s="6"/>
      <c r="AW117" s="6"/>
      <c r="AX117" s="6"/>
    </row>
    <row r="118" spans="1:45" s="6" customFormat="1" ht="29.25" customHeight="1" thickBot="1">
      <c r="A118" s="189" t="s">
        <v>181</v>
      </c>
      <c r="B118" s="98" t="s">
        <v>58</v>
      </c>
      <c r="C118" s="126">
        <v>3</v>
      </c>
      <c r="D118" s="126"/>
      <c r="E118" s="152"/>
      <c r="F118" s="151"/>
      <c r="G118" s="975">
        <v>5</v>
      </c>
      <c r="H118" s="343">
        <f t="shared" si="6"/>
        <v>150</v>
      </c>
      <c r="I118" s="128">
        <v>8</v>
      </c>
      <c r="J118" s="128" t="s">
        <v>277</v>
      </c>
      <c r="K118" s="126" t="s">
        <v>278</v>
      </c>
      <c r="L118" s="126"/>
      <c r="M118" s="383">
        <f>H118-I118</f>
        <v>142</v>
      </c>
      <c r="N118" s="81"/>
      <c r="O118" s="279"/>
      <c r="P118" s="130"/>
      <c r="Q118" s="279"/>
      <c r="R118" s="683">
        <v>8</v>
      </c>
      <c r="S118" s="279" t="s">
        <v>235</v>
      </c>
      <c r="T118" s="134"/>
      <c r="U118" s="262"/>
      <c r="V118" s="168"/>
      <c r="W118" s="267"/>
      <c r="X118" s="168"/>
      <c r="Y118" s="655"/>
      <c r="Z118" s="169"/>
      <c r="AA118" s="812">
        <v>2</v>
      </c>
      <c r="AC118" s="619"/>
      <c r="AD118" s="625"/>
      <c r="AE118" s="625"/>
      <c r="AF118" s="625"/>
      <c r="AG118" s="625"/>
      <c r="AH118" s="625" t="s">
        <v>330</v>
      </c>
      <c r="AI118" s="552"/>
      <c r="AJ118" s="625"/>
      <c r="AK118" s="626"/>
      <c r="AL118" s="626"/>
      <c r="AM118" s="626"/>
      <c r="AN118" s="626"/>
      <c r="AO118" s="629"/>
      <c r="AP118" s="629"/>
      <c r="AQ118" s="629"/>
      <c r="AR118" s="629"/>
      <c r="AS118" s="629"/>
    </row>
    <row r="119" spans="1:50" s="33" customFormat="1" ht="45" customHeight="1" thickBot="1">
      <c r="A119" s="348" t="s">
        <v>182</v>
      </c>
      <c r="B119" s="409" t="s">
        <v>267</v>
      </c>
      <c r="C119" s="416"/>
      <c r="D119" s="416"/>
      <c r="E119" s="411">
        <v>4</v>
      </c>
      <c r="F119" s="412"/>
      <c r="G119" s="1002">
        <v>1.5</v>
      </c>
      <c r="H119" s="429">
        <f t="shared" si="6"/>
        <v>45</v>
      </c>
      <c r="I119" s="415">
        <f>SUM(J119:L119)</f>
        <v>8</v>
      </c>
      <c r="J119" s="415"/>
      <c r="K119" s="415"/>
      <c r="L119" s="415">
        <v>8</v>
      </c>
      <c r="M119" s="380">
        <f>H119-I119</f>
        <v>37</v>
      </c>
      <c r="N119" s="410"/>
      <c r="O119" s="423"/>
      <c r="P119" s="423"/>
      <c r="Q119" s="423"/>
      <c r="R119" s="424"/>
      <c r="S119" s="424"/>
      <c r="T119" s="418">
        <v>4</v>
      </c>
      <c r="U119" s="418">
        <v>4</v>
      </c>
      <c r="V119" s="424"/>
      <c r="W119" s="424"/>
      <c r="X119" s="424"/>
      <c r="Y119" s="654"/>
      <c r="Z119" s="425"/>
      <c r="AA119" s="817">
        <v>2</v>
      </c>
      <c r="AB119" s="6"/>
      <c r="AC119" s="619"/>
      <c r="AD119" s="625"/>
      <c r="AE119" s="625"/>
      <c r="AF119" s="625"/>
      <c r="AG119" s="625"/>
      <c r="AH119" s="625" t="s">
        <v>330</v>
      </c>
      <c r="AI119" s="626"/>
      <c r="AJ119" s="626"/>
      <c r="AK119" s="626"/>
      <c r="AL119" s="626"/>
      <c r="AM119" s="552"/>
      <c r="AN119" s="552"/>
      <c r="AO119" s="626"/>
      <c r="AP119" s="626"/>
      <c r="AQ119" s="626"/>
      <c r="AR119" s="626"/>
      <c r="AS119" s="626"/>
      <c r="AT119" s="6"/>
      <c r="AU119" s="6"/>
      <c r="AV119" s="6"/>
      <c r="AW119" s="6"/>
      <c r="AX119" s="6"/>
    </row>
    <row r="120" spans="1:50" s="33" customFormat="1" ht="34.5" customHeight="1" thickBot="1">
      <c r="A120" s="70" t="s">
        <v>183</v>
      </c>
      <c r="B120" s="223" t="s">
        <v>212</v>
      </c>
      <c r="C120" s="91"/>
      <c r="D120" s="91"/>
      <c r="E120" s="112"/>
      <c r="F120" s="335"/>
      <c r="G120" s="873">
        <v>3.5</v>
      </c>
      <c r="H120" s="68">
        <f t="shared" si="6"/>
        <v>105</v>
      </c>
      <c r="I120" s="553"/>
      <c r="J120" s="553"/>
      <c r="K120" s="553"/>
      <c r="L120" s="553"/>
      <c r="M120" s="386"/>
      <c r="N120" s="554"/>
      <c r="O120" s="555"/>
      <c r="P120" s="555"/>
      <c r="Q120" s="279"/>
      <c r="R120" s="556"/>
      <c r="S120" s="556"/>
      <c r="T120" s="557"/>
      <c r="U120" s="265"/>
      <c r="V120" s="556"/>
      <c r="W120" s="556"/>
      <c r="X120" s="556"/>
      <c r="Y120" s="654"/>
      <c r="Z120" s="558"/>
      <c r="AA120" s="815"/>
      <c r="AB120" s="6"/>
      <c r="AC120" s="619"/>
      <c r="AD120" s="625"/>
      <c r="AE120" s="625"/>
      <c r="AF120" s="625"/>
      <c r="AG120" s="625"/>
      <c r="AH120" s="625"/>
      <c r="AI120" s="626"/>
      <c r="AJ120" s="626"/>
      <c r="AK120" s="626"/>
      <c r="AL120" s="626"/>
      <c r="AM120" s="552"/>
      <c r="AN120" s="552"/>
      <c r="AO120" s="626"/>
      <c r="AP120" s="626"/>
      <c r="AQ120" s="626"/>
      <c r="AR120" s="626"/>
      <c r="AS120" s="626"/>
      <c r="AT120" s="6"/>
      <c r="AU120" s="6"/>
      <c r="AV120" s="6"/>
      <c r="AW120" s="6"/>
      <c r="AX120" s="6"/>
    </row>
    <row r="121" spans="1:50" s="33" customFormat="1" ht="22.5" customHeight="1" thickBot="1">
      <c r="A121" s="345"/>
      <c r="B121" s="72" t="s">
        <v>48</v>
      </c>
      <c r="C121" s="146"/>
      <c r="D121" s="146"/>
      <c r="E121" s="144"/>
      <c r="F121" s="334"/>
      <c r="G121" s="922">
        <v>1</v>
      </c>
      <c r="H121" s="344">
        <f t="shared" si="6"/>
        <v>30</v>
      </c>
      <c r="I121" s="553"/>
      <c r="J121" s="553"/>
      <c r="K121" s="553"/>
      <c r="L121" s="553"/>
      <c r="M121" s="386"/>
      <c r="N121" s="554"/>
      <c r="O121" s="555"/>
      <c r="P121" s="555"/>
      <c r="Q121" s="279"/>
      <c r="R121" s="556"/>
      <c r="S121" s="556"/>
      <c r="T121" s="557"/>
      <c r="U121" s="265"/>
      <c r="V121" s="556"/>
      <c r="W121" s="556"/>
      <c r="X121" s="556"/>
      <c r="Y121" s="654"/>
      <c r="Z121" s="558"/>
      <c r="AA121" s="815"/>
      <c r="AB121" s="6"/>
      <c r="AC121" s="619"/>
      <c r="AD121" s="625"/>
      <c r="AE121" s="625"/>
      <c r="AF121" s="625"/>
      <c r="AG121" s="625"/>
      <c r="AH121" s="625"/>
      <c r="AI121" s="626"/>
      <c r="AJ121" s="626"/>
      <c r="AK121" s="626"/>
      <c r="AL121" s="626"/>
      <c r="AM121" s="552"/>
      <c r="AN121" s="552"/>
      <c r="AO121" s="626"/>
      <c r="AP121" s="626"/>
      <c r="AQ121" s="626"/>
      <c r="AR121" s="626"/>
      <c r="AS121" s="626"/>
      <c r="AT121" s="6"/>
      <c r="AU121" s="6"/>
      <c r="AV121" s="6"/>
      <c r="AW121" s="6"/>
      <c r="AX121" s="6"/>
    </row>
    <row r="122" spans="1:45" s="6" customFormat="1" ht="33.75" customHeight="1">
      <c r="A122" s="1022" t="s">
        <v>211</v>
      </c>
      <c r="B122" s="1023" t="s">
        <v>213</v>
      </c>
      <c r="C122" s="176"/>
      <c r="D122" s="981">
        <v>6</v>
      </c>
      <c r="E122" s="1024"/>
      <c r="F122" s="1025"/>
      <c r="G122" s="1026">
        <v>2.5</v>
      </c>
      <c r="H122" s="233">
        <f t="shared" si="6"/>
        <v>75</v>
      </c>
      <c r="I122" s="162">
        <v>12</v>
      </c>
      <c r="J122" s="1027" t="s">
        <v>282</v>
      </c>
      <c r="K122" s="1027" t="s">
        <v>283</v>
      </c>
      <c r="L122" s="177"/>
      <c r="M122" s="392">
        <f>H122-I122</f>
        <v>63</v>
      </c>
      <c r="N122" s="176"/>
      <c r="O122" s="1028"/>
      <c r="P122" s="178"/>
      <c r="Q122" s="280"/>
      <c r="R122" s="179"/>
      <c r="S122" s="269"/>
      <c r="T122" s="179"/>
      <c r="U122" s="269"/>
      <c r="V122" s="179"/>
      <c r="W122" s="269"/>
      <c r="X122" s="180">
        <v>8</v>
      </c>
      <c r="Y122" s="1029">
        <v>4</v>
      </c>
      <c r="Z122" s="1030"/>
      <c r="AA122" s="812">
        <v>3</v>
      </c>
      <c r="AC122" s="619"/>
      <c r="AD122" s="643"/>
      <c r="AE122" s="643"/>
      <c r="AF122" s="625"/>
      <c r="AG122" s="625"/>
      <c r="AH122" s="625" t="s">
        <v>312</v>
      </c>
      <c r="AI122" s="626"/>
      <c r="AJ122" s="626"/>
      <c r="AK122" s="626"/>
      <c r="AL122" s="626"/>
      <c r="AM122" s="626"/>
      <c r="AN122" s="626"/>
      <c r="AO122" s="626"/>
      <c r="AP122" s="626"/>
      <c r="AQ122" s="631"/>
      <c r="AR122" s="631"/>
      <c r="AS122" s="627"/>
    </row>
    <row r="123" spans="1:45" s="6" customFormat="1" ht="22.5" customHeight="1">
      <c r="A123" s="1913" t="s">
        <v>328</v>
      </c>
      <c r="B123" s="1914"/>
      <c r="C123" s="1914"/>
      <c r="D123" s="1914"/>
      <c r="E123" s="1914"/>
      <c r="F123" s="1914"/>
      <c r="G123" s="1914"/>
      <c r="H123" s="1914"/>
      <c r="I123" s="1914"/>
      <c r="J123" s="1914"/>
      <c r="K123" s="1914"/>
      <c r="L123" s="1914"/>
      <c r="M123" s="1914"/>
      <c r="N123" s="1914"/>
      <c r="O123" s="1914"/>
      <c r="P123" s="1914"/>
      <c r="Q123" s="1914"/>
      <c r="R123" s="1914"/>
      <c r="S123" s="1914"/>
      <c r="T123" s="1914"/>
      <c r="U123" s="1914"/>
      <c r="V123" s="1914"/>
      <c r="W123" s="1914"/>
      <c r="X123" s="1914"/>
      <c r="Y123" s="1914"/>
      <c r="Z123" s="1915"/>
      <c r="AA123" s="812"/>
      <c r="AC123" s="619"/>
      <c r="AD123" s="643"/>
      <c r="AE123" s="643"/>
      <c r="AF123" s="625"/>
      <c r="AG123" s="625"/>
      <c r="AH123" s="625"/>
      <c r="AI123" s="626"/>
      <c r="AJ123" s="626"/>
      <c r="AK123" s="626"/>
      <c r="AL123" s="626"/>
      <c r="AM123" s="626"/>
      <c r="AN123" s="626"/>
      <c r="AO123" s="626"/>
      <c r="AP123" s="626"/>
      <c r="AQ123" s="631"/>
      <c r="AR123" s="631"/>
      <c r="AS123" s="627"/>
    </row>
    <row r="124" spans="1:45" s="6" customFormat="1" ht="37.5" customHeight="1">
      <c r="A124" s="70" t="s">
        <v>329</v>
      </c>
      <c r="B124" s="1037" t="s">
        <v>73</v>
      </c>
      <c r="C124" s="70"/>
      <c r="D124" s="990"/>
      <c r="E124" s="222"/>
      <c r="F124" s="222"/>
      <c r="G124" s="1032">
        <v>4</v>
      </c>
      <c r="H124" s="108">
        <f>30*G124</f>
        <v>120</v>
      </c>
      <c r="I124" s="791"/>
      <c r="J124" s="689"/>
      <c r="K124" s="689"/>
      <c r="L124" s="792"/>
      <c r="M124" s="391"/>
      <c r="N124" s="70"/>
      <c r="O124" s="1033"/>
      <c r="P124" s="331"/>
      <c r="Q124" s="332"/>
      <c r="R124" s="160"/>
      <c r="S124" s="266"/>
      <c r="T124" s="160"/>
      <c r="U124" s="266"/>
      <c r="V124" s="160"/>
      <c r="W124" s="266"/>
      <c r="X124" s="1034"/>
      <c r="Y124" s="1035"/>
      <c r="Z124" s="1036"/>
      <c r="AA124" s="812"/>
      <c r="AC124" s="619"/>
      <c r="AD124" s="643"/>
      <c r="AE124" s="643"/>
      <c r="AF124" s="625"/>
      <c r="AG124" s="625"/>
      <c r="AH124" s="625"/>
      <c r="AI124" s="626"/>
      <c r="AJ124" s="626"/>
      <c r="AK124" s="626"/>
      <c r="AL124" s="626"/>
      <c r="AM124" s="626"/>
      <c r="AN124" s="626"/>
      <c r="AO124" s="626"/>
      <c r="AP124" s="626"/>
      <c r="AQ124" s="631"/>
      <c r="AR124" s="631"/>
      <c r="AS124" s="627"/>
    </row>
    <row r="125" spans="1:45" s="6" customFormat="1" ht="37.5" customHeight="1">
      <c r="A125" s="70" t="s">
        <v>330</v>
      </c>
      <c r="B125" s="1037" t="s">
        <v>74</v>
      </c>
      <c r="C125" s="70"/>
      <c r="D125" s="990"/>
      <c r="E125" s="222"/>
      <c r="F125" s="222"/>
      <c r="G125" s="1032">
        <v>8</v>
      </c>
      <c r="H125" s="108">
        <f>30*G125</f>
        <v>240</v>
      </c>
      <c r="I125" s="791"/>
      <c r="J125" s="689"/>
      <c r="K125" s="689"/>
      <c r="L125" s="792"/>
      <c r="M125" s="391"/>
      <c r="N125" s="70"/>
      <c r="O125" s="1033"/>
      <c r="P125" s="331"/>
      <c r="Q125" s="332"/>
      <c r="R125" s="160"/>
      <c r="S125" s="266"/>
      <c r="T125" s="160"/>
      <c r="U125" s="266"/>
      <c r="V125" s="160"/>
      <c r="W125" s="266"/>
      <c r="X125" s="1034"/>
      <c r="Y125" s="1035"/>
      <c r="Z125" s="1036"/>
      <c r="AA125" s="812"/>
      <c r="AC125" s="619"/>
      <c r="AD125" s="643"/>
      <c r="AE125" s="643"/>
      <c r="AF125" s="625"/>
      <c r="AG125" s="625"/>
      <c r="AH125" s="625"/>
      <c r="AI125" s="626"/>
      <c r="AJ125" s="626"/>
      <c r="AK125" s="626"/>
      <c r="AL125" s="626"/>
      <c r="AM125" s="626"/>
      <c r="AN125" s="626"/>
      <c r="AO125" s="626"/>
      <c r="AP125" s="626"/>
      <c r="AQ125" s="631"/>
      <c r="AR125" s="631"/>
      <c r="AS125" s="627"/>
    </row>
    <row r="126" spans="1:45" s="6" customFormat="1" ht="18" customHeight="1">
      <c r="A126" s="1913" t="s">
        <v>331</v>
      </c>
      <c r="B126" s="1915"/>
      <c r="C126" s="70"/>
      <c r="D126" s="990"/>
      <c r="E126" s="222"/>
      <c r="F126" s="222"/>
      <c r="G126" s="1032">
        <f>SUM(G124:G125)</f>
        <v>12</v>
      </c>
      <c r="H126" s="1032">
        <f>SUM(H124:H125)</f>
        <v>360</v>
      </c>
      <c r="I126" s="791"/>
      <c r="J126" s="689"/>
      <c r="K126" s="689"/>
      <c r="L126" s="792"/>
      <c r="M126" s="391"/>
      <c r="N126" s="70"/>
      <c r="O126" s="1033"/>
      <c r="P126" s="331"/>
      <c r="Q126" s="332"/>
      <c r="R126" s="160"/>
      <c r="S126" s="266"/>
      <c r="T126" s="160"/>
      <c r="U126" s="266"/>
      <c r="V126" s="160"/>
      <c r="W126" s="266"/>
      <c r="X126" s="1034"/>
      <c r="Y126" s="1035"/>
      <c r="Z126" s="1036"/>
      <c r="AA126" s="812"/>
      <c r="AC126" s="619"/>
      <c r="AD126" s="643"/>
      <c r="AE126" s="643"/>
      <c r="AF126" s="625"/>
      <c r="AG126" s="625"/>
      <c r="AH126" s="625"/>
      <c r="AI126" s="626"/>
      <c r="AJ126" s="626"/>
      <c r="AK126" s="626"/>
      <c r="AL126" s="626"/>
      <c r="AM126" s="626"/>
      <c r="AN126" s="626"/>
      <c r="AO126" s="626"/>
      <c r="AP126" s="626"/>
      <c r="AQ126" s="631"/>
      <c r="AR126" s="631"/>
      <c r="AS126" s="627"/>
    </row>
    <row r="127" spans="1:51" s="31" customFormat="1" ht="23.25" customHeight="1" thickBot="1">
      <c r="A127" s="1907" t="s">
        <v>327</v>
      </c>
      <c r="B127" s="1908"/>
      <c r="C127" s="1908"/>
      <c r="D127" s="1908"/>
      <c r="E127" s="1908"/>
      <c r="F127" s="1908"/>
      <c r="G127" s="1908"/>
      <c r="H127" s="1908"/>
      <c r="I127" s="1908"/>
      <c r="J127" s="1908"/>
      <c r="K127" s="1908"/>
      <c r="L127" s="1908"/>
      <c r="M127" s="1908"/>
      <c r="N127" s="1908"/>
      <c r="O127" s="1908"/>
      <c r="P127" s="1908"/>
      <c r="Q127" s="1908"/>
      <c r="R127" s="1908"/>
      <c r="S127" s="1908"/>
      <c r="T127" s="1908"/>
      <c r="U127" s="1908"/>
      <c r="V127" s="1908"/>
      <c r="W127" s="1908"/>
      <c r="X127" s="1908"/>
      <c r="Y127" s="1908"/>
      <c r="Z127" s="1909"/>
      <c r="AA127" s="816"/>
      <c r="AB127" s="30"/>
      <c r="AC127" s="1004">
        <f>G68+G71+G74+G77+G78+G81+G84+G87+G90+G94+G97+G100</f>
        <v>61.5</v>
      </c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</row>
    <row r="128" spans="1:50" s="18" customFormat="1" ht="32.25" customHeight="1" thickBot="1">
      <c r="A128" s="561">
        <v>1</v>
      </c>
      <c r="B128" s="560" t="s">
        <v>71</v>
      </c>
      <c r="C128" s="235"/>
      <c r="D128" s="235"/>
      <c r="E128" s="236"/>
      <c r="F128" s="235"/>
      <c r="G128" s="325">
        <v>16.5</v>
      </c>
      <c r="H128" s="343">
        <f>G128*30</f>
        <v>495</v>
      </c>
      <c r="I128" s="235">
        <f>SUMPRODUCT(N128:R128,$N$4:$R$4)</f>
        <v>0</v>
      </c>
      <c r="J128" s="235"/>
      <c r="K128" s="235"/>
      <c r="L128" s="235">
        <v>0</v>
      </c>
      <c r="M128" s="402">
        <f>H128-I128</f>
        <v>495</v>
      </c>
      <c r="N128" s="81"/>
      <c r="O128" s="279"/>
      <c r="P128" s="130"/>
      <c r="Q128" s="279"/>
      <c r="R128" s="130"/>
      <c r="S128" s="279"/>
      <c r="T128" s="130"/>
      <c r="U128" s="279"/>
      <c r="V128" s="130"/>
      <c r="W128" s="279"/>
      <c r="X128" s="130"/>
      <c r="Y128" s="658"/>
      <c r="Z128" s="214"/>
      <c r="AA128" s="812">
        <v>3</v>
      </c>
      <c r="AB128" s="6"/>
      <c r="AC128" s="1005">
        <f>G69+G72+G75+G79+G82+G85+G88+G91+G95+G98+G101</f>
        <v>14</v>
      </c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1:50" s="18" customFormat="1" ht="27.75" customHeight="1" thickBot="1">
      <c r="A129" s="562">
        <v>2</v>
      </c>
      <c r="B129" s="867" t="s">
        <v>72</v>
      </c>
      <c r="C129" s="235" t="s">
        <v>300</v>
      </c>
      <c r="D129" s="235"/>
      <c r="E129" s="236"/>
      <c r="F129" s="235"/>
      <c r="G129" s="973">
        <v>3</v>
      </c>
      <c r="H129" s="343">
        <f>G129*30</f>
        <v>90</v>
      </c>
      <c r="I129" s="235">
        <f>SUMPRODUCT(N129:R129,$N$4:$R$4)</f>
        <v>0</v>
      </c>
      <c r="J129" s="235"/>
      <c r="K129" s="235"/>
      <c r="L129" s="235">
        <v>0</v>
      </c>
      <c r="M129" s="402">
        <f>H129-I129</f>
        <v>90</v>
      </c>
      <c r="N129" s="81"/>
      <c r="O129" s="279"/>
      <c r="P129" s="130"/>
      <c r="Q129" s="279"/>
      <c r="R129" s="130"/>
      <c r="S129" s="279"/>
      <c r="T129" s="130"/>
      <c r="U129" s="279"/>
      <c r="V129" s="130"/>
      <c r="W129" s="279"/>
      <c r="X129" s="130"/>
      <c r="Y129" s="658"/>
      <c r="Z129" s="214"/>
      <c r="AA129" s="812">
        <v>3</v>
      </c>
      <c r="AB129" s="6"/>
      <c r="AC129" s="1005">
        <f>G70+G73+G76+G77+G80+G83+G86+G89+G92+G96+G99+G102+G104</f>
        <v>48.5</v>
      </c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:50" s="18" customFormat="1" ht="20.25" customHeight="1" thickBot="1">
      <c r="A130" s="858">
        <v>4</v>
      </c>
      <c r="B130" s="859" t="s">
        <v>73</v>
      </c>
      <c r="C130" s="860"/>
      <c r="D130" s="860"/>
      <c r="E130" s="861"/>
      <c r="F130" s="862"/>
      <c r="G130" s="868"/>
      <c r="H130" s="870">
        <f>G130*30</f>
        <v>0</v>
      </c>
      <c r="I130" s="114"/>
      <c r="J130" s="114"/>
      <c r="K130" s="110"/>
      <c r="L130" s="110"/>
      <c r="M130" s="403"/>
      <c r="N130" s="91"/>
      <c r="O130" s="277"/>
      <c r="P130" s="115"/>
      <c r="Q130" s="277"/>
      <c r="R130" s="115"/>
      <c r="S130" s="277"/>
      <c r="T130" s="115"/>
      <c r="U130" s="277"/>
      <c r="V130" s="115"/>
      <c r="W130" s="277"/>
      <c r="X130" s="115"/>
      <c r="Y130" s="277"/>
      <c r="Z130" s="115"/>
      <c r="AA130" s="812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:27" ht="13.5" customHeight="1" thickBot="1">
      <c r="A131" s="863">
        <v>5</v>
      </c>
      <c r="B131" s="859" t="s">
        <v>74</v>
      </c>
      <c r="C131" s="864"/>
      <c r="D131" s="864"/>
      <c r="E131" s="865"/>
      <c r="F131" s="866"/>
      <c r="G131" s="869"/>
      <c r="H131" s="871">
        <f>G131*30</f>
        <v>0</v>
      </c>
      <c r="I131" s="145"/>
      <c r="J131" s="145"/>
      <c r="K131" s="143"/>
      <c r="L131" s="143"/>
      <c r="M131" s="568"/>
      <c r="N131" s="206"/>
      <c r="O131" s="276"/>
      <c r="P131" s="207"/>
      <c r="Q131" s="604"/>
      <c r="R131" s="206"/>
      <c r="S131" s="276"/>
      <c r="T131" s="206"/>
      <c r="U131" s="276"/>
      <c r="V131" s="206"/>
      <c r="W131" s="276"/>
      <c r="X131" s="206"/>
      <c r="Y131" s="276"/>
      <c r="Z131" s="206"/>
      <c r="AA131" s="810"/>
    </row>
    <row r="132" spans="1:29" ht="19.5" thickBot="1">
      <c r="A132" s="1755" t="s">
        <v>99</v>
      </c>
      <c r="B132" s="1821"/>
      <c r="C132" s="569"/>
      <c r="D132" s="340"/>
      <c r="E132" s="341"/>
      <c r="F132" s="342"/>
      <c r="G132" s="316">
        <f>G68+G71+G74+G77+G78+G81+G84+G87+G90+G94+G97+G100+G103+G107+G108+G109+G110+G113+G116+G120+G126+G128+G129</f>
        <v>133</v>
      </c>
      <c r="H132" s="316">
        <f>H68+H71+H74+H77+H78+H81+H84+H87+H90+H94+H97+H100+H103+H107+H108+H109+H110+H113+H116+H120+H126+H128+H129</f>
        <v>3990</v>
      </c>
      <c r="I132" s="235"/>
      <c r="J132" s="235"/>
      <c r="K132" s="235"/>
      <c r="L132" s="235"/>
      <c r="M132" s="570"/>
      <c r="N132" s="566"/>
      <c r="O132" s="276"/>
      <c r="P132" s="207"/>
      <c r="Q132" s="604"/>
      <c r="R132" s="206"/>
      <c r="S132" s="276"/>
      <c r="T132" s="206"/>
      <c r="U132" s="276"/>
      <c r="V132" s="206"/>
      <c r="W132" s="276"/>
      <c r="X132" s="206"/>
      <c r="Y132" s="276"/>
      <c r="Z132" s="206"/>
      <c r="AA132" s="810"/>
      <c r="AC132" s="54">
        <f>30*G132</f>
        <v>3990</v>
      </c>
    </row>
    <row r="133" spans="1:29" ht="19.5" thickBot="1">
      <c r="A133" s="1761" t="s">
        <v>54</v>
      </c>
      <c r="B133" s="1762"/>
      <c r="C133" s="140"/>
      <c r="D133" s="140"/>
      <c r="E133" s="477"/>
      <c r="F133" s="140"/>
      <c r="G133" s="316">
        <f>G69+G72+G75+G79+G82+G85+G88+G91+G95+G98+G101+G104+G111+G114+G117+G121+G126</f>
        <v>33</v>
      </c>
      <c r="H133" s="316">
        <f>H69+H72+H75+H79+H82+H85+H88+H91+H95+H98+H101+H104+H111+H114+H117+H121+H126</f>
        <v>990</v>
      </c>
      <c r="I133" s="472"/>
      <c r="J133" s="472"/>
      <c r="K133" s="472"/>
      <c r="L133" s="472"/>
      <c r="M133" s="573"/>
      <c r="N133" s="106"/>
      <c r="O133" s="274"/>
      <c r="P133" s="204"/>
      <c r="Q133" s="605"/>
      <c r="R133" s="106"/>
      <c r="S133" s="274"/>
      <c r="T133" s="106"/>
      <c r="U133" s="274"/>
      <c r="V133" s="106"/>
      <c r="W133" s="274"/>
      <c r="X133" s="106"/>
      <c r="Y133" s="274"/>
      <c r="Z133" s="106"/>
      <c r="AA133" s="810"/>
      <c r="AC133" s="54">
        <f>30*G133</f>
        <v>990</v>
      </c>
    </row>
    <row r="134" spans="1:50" s="32" customFormat="1" ht="19.5" thickBot="1">
      <c r="A134" s="1750" t="s">
        <v>214</v>
      </c>
      <c r="B134" s="1751"/>
      <c r="C134" s="374"/>
      <c r="D134" s="374"/>
      <c r="E134" s="540"/>
      <c r="F134" s="374"/>
      <c r="G134" s="309">
        <f>G70+G73+G76+G77+G80+G83+G86+G89+G92+G96+G99+G102+G105+G106+G107+G108+G109+G112+G115+G118+G119+G122+G128+G129</f>
        <v>100</v>
      </c>
      <c r="H134" s="309">
        <f>H70+H73+H76+H77+H80+H83+H86+H89+H92+H96+H99+H102+H105+H106+H107+H108+H109+H112+H115+H118+H119+H122+H128+H129</f>
        <v>3000</v>
      </c>
      <c r="I134" s="309">
        <f>I70+I73+I76+I77+I80+I83+I86+I89+I92+I96+I99+I102+I105+I106+I107+I108+I109+I112+I115+I118+I119+I122</f>
        <v>168</v>
      </c>
      <c r="J134" s="1027" t="s">
        <v>347</v>
      </c>
      <c r="K134" s="1027" t="s">
        <v>348</v>
      </c>
      <c r="L134" s="1027" t="s">
        <v>332</v>
      </c>
      <c r="M134" s="309">
        <f>M70+M73+M76+M77+M80+M83+M86+M89+M92+M96+M99+M102+M105+M106+M107+M108+M109+M112+M115+M118+M119+M122+M128+M129</f>
        <v>2832</v>
      </c>
      <c r="N134" s="571">
        <f>SUM(N68:N122)</f>
        <v>16</v>
      </c>
      <c r="O134" s="571">
        <f aca="true" t="shared" si="7" ref="O134:Z134">SUM(O68:O122)</f>
        <v>0</v>
      </c>
      <c r="P134" s="571">
        <f t="shared" si="7"/>
        <v>16</v>
      </c>
      <c r="Q134" s="571">
        <f t="shared" si="7"/>
        <v>2</v>
      </c>
      <c r="R134" s="571">
        <f t="shared" si="7"/>
        <v>24</v>
      </c>
      <c r="S134" s="571">
        <f t="shared" si="7"/>
        <v>0</v>
      </c>
      <c r="T134" s="571">
        <f t="shared" si="7"/>
        <v>32</v>
      </c>
      <c r="U134" s="571">
        <f t="shared" si="7"/>
        <v>8</v>
      </c>
      <c r="V134" s="571">
        <f t="shared" si="7"/>
        <v>36</v>
      </c>
      <c r="W134" s="571">
        <f t="shared" si="7"/>
        <v>2</v>
      </c>
      <c r="X134" s="571">
        <f t="shared" si="7"/>
        <v>24</v>
      </c>
      <c r="Y134" s="571">
        <f t="shared" si="7"/>
        <v>8</v>
      </c>
      <c r="Z134" s="571">
        <f t="shared" si="7"/>
        <v>0</v>
      </c>
      <c r="AA134" s="818">
        <f>SUM(N134:Z134)</f>
        <v>168</v>
      </c>
      <c r="AB134" s="8"/>
      <c r="AC134" s="54">
        <f>30*G134</f>
        <v>3000</v>
      </c>
      <c r="AD134" s="54"/>
      <c r="AE134" s="54"/>
      <c r="AF134" s="54"/>
      <c r="AG134" s="54"/>
      <c r="AH134" s="8"/>
      <c r="AI134" s="54">
        <v>190</v>
      </c>
      <c r="AJ134" s="54">
        <v>2</v>
      </c>
      <c r="AK134" s="54"/>
      <c r="AL134" s="54"/>
      <c r="AM134" s="53"/>
      <c r="AN134" s="54"/>
      <c r="AO134" s="54"/>
      <c r="AP134" s="54"/>
      <c r="AQ134" s="54"/>
      <c r="AR134" s="53"/>
      <c r="AS134" s="54"/>
      <c r="AT134" s="8"/>
      <c r="AU134" s="8"/>
      <c r="AV134" s="8"/>
      <c r="AW134" s="8"/>
      <c r="AX134" s="8"/>
    </row>
    <row r="135" spans="1:50" s="32" customFormat="1" ht="19.5" thickBot="1">
      <c r="A135" s="1813"/>
      <c r="B135" s="1814"/>
      <c r="C135" s="1814"/>
      <c r="D135" s="1814"/>
      <c r="E135" s="1814"/>
      <c r="F135" s="1814"/>
      <c r="G135" s="1814"/>
      <c r="H135" s="1814"/>
      <c r="I135" s="1814"/>
      <c r="J135" s="1814"/>
      <c r="K135" s="1814"/>
      <c r="L135" s="1814"/>
      <c r="M135" s="1815"/>
      <c r="N135" s="563"/>
      <c r="O135" s="564"/>
      <c r="P135" s="563"/>
      <c r="Q135" s="564"/>
      <c r="R135" s="563"/>
      <c r="S135" s="564"/>
      <c r="T135" s="565"/>
      <c r="U135" s="564"/>
      <c r="V135" s="563"/>
      <c r="W135" s="564"/>
      <c r="X135" s="563"/>
      <c r="Y135" s="660"/>
      <c r="Z135" s="563"/>
      <c r="AA135" s="819"/>
      <c r="AB135" s="8"/>
      <c r="AC135" s="54"/>
      <c r="AD135" s="54"/>
      <c r="AE135" s="54"/>
      <c r="AF135" s="54"/>
      <c r="AG135" s="54"/>
      <c r="AH135" s="54"/>
      <c r="AI135" s="54">
        <v>50</v>
      </c>
      <c r="AJ135" s="54">
        <v>16</v>
      </c>
      <c r="AK135" s="54"/>
      <c r="AL135" s="54"/>
      <c r="AM135" s="53"/>
      <c r="AN135" s="54"/>
      <c r="AO135" s="54"/>
      <c r="AP135" s="54"/>
      <c r="AQ135" s="54"/>
      <c r="AR135" s="53"/>
      <c r="AS135" s="54"/>
      <c r="AT135" s="8"/>
      <c r="AU135" s="8"/>
      <c r="AV135" s="8"/>
      <c r="AW135" s="8"/>
      <c r="AX135" s="8"/>
    </row>
    <row r="136" spans="1:36" ht="19.5" customHeight="1" thickBot="1">
      <c r="A136" s="1755" t="s">
        <v>75</v>
      </c>
      <c r="B136" s="1756"/>
      <c r="C136" s="339"/>
      <c r="D136" s="340"/>
      <c r="E136" s="341"/>
      <c r="F136" s="342"/>
      <c r="G136" s="316">
        <f aca="true" t="shared" si="8" ref="G136:H138">G132+G63+G20</f>
        <v>219</v>
      </c>
      <c r="H136" s="316">
        <f t="shared" si="8"/>
        <v>6570</v>
      </c>
      <c r="I136" s="235"/>
      <c r="J136" s="235"/>
      <c r="K136" s="235"/>
      <c r="L136" s="235"/>
      <c r="M136" s="570"/>
      <c r="N136" s="11"/>
      <c r="R136" s="11"/>
      <c r="T136" s="11"/>
      <c r="V136" s="11"/>
      <c r="X136" s="11"/>
      <c r="Z136" s="11"/>
      <c r="AA136" s="810"/>
      <c r="AB136" s="1039">
        <f>G68+G71+G74+G77+G78+G81+G84+G87+G90+G94+G97+G100+G103+G107+G108+G109+G110+G113+G116+G120</f>
        <v>101.5</v>
      </c>
      <c r="AF136" s="4"/>
      <c r="AG136" s="4"/>
      <c r="AH136" s="4"/>
      <c r="AI136" s="8">
        <v>16</v>
      </c>
      <c r="AJ136" s="8">
        <v>16</v>
      </c>
    </row>
    <row r="137" spans="1:34" ht="19.5" customHeight="1" thickBot="1">
      <c r="A137" s="1755" t="s">
        <v>54</v>
      </c>
      <c r="B137" s="1756"/>
      <c r="C137" s="77"/>
      <c r="D137" s="77"/>
      <c r="E137" s="240"/>
      <c r="F137" s="77"/>
      <c r="G137" s="316">
        <f t="shared" si="8"/>
        <v>78.5</v>
      </c>
      <c r="H137" s="316">
        <f t="shared" si="8"/>
        <v>2355</v>
      </c>
      <c r="I137" s="183"/>
      <c r="J137" s="1075"/>
      <c r="K137" s="1075"/>
      <c r="L137" s="1075"/>
      <c r="M137" s="614"/>
      <c r="N137" s="11"/>
      <c r="R137" s="11"/>
      <c r="T137" s="11"/>
      <c r="V137" s="11"/>
      <c r="X137" s="11"/>
      <c r="Z137" s="11"/>
      <c r="AA137" s="810"/>
      <c r="AC137" s="1003">
        <f>I70+I73+I76+I77+I80+I83+I86+I89+I92+I96+I99+I102+I104+I105</f>
        <v>94</v>
      </c>
      <c r="AF137" s="4"/>
      <c r="AG137" s="4"/>
      <c r="AH137" s="4"/>
    </row>
    <row r="138" spans="1:50" s="34" customFormat="1" ht="19.5" thickBot="1">
      <c r="A138" s="1750" t="s">
        <v>55</v>
      </c>
      <c r="B138" s="1751"/>
      <c r="C138" s="374"/>
      <c r="D138" s="374"/>
      <c r="E138" s="540"/>
      <c r="F138" s="374"/>
      <c r="G138" s="316">
        <f t="shared" si="8"/>
        <v>140.5</v>
      </c>
      <c r="H138" s="316">
        <f t="shared" si="8"/>
        <v>4215</v>
      </c>
      <c r="I138" s="1074">
        <f>SUM(I134,I65,I22)</f>
        <v>290</v>
      </c>
      <c r="J138" s="689" t="s">
        <v>336</v>
      </c>
      <c r="K138" s="689" t="s">
        <v>337</v>
      </c>
      <c r="L138" s="689" t="s">
        <v>338</v>
      </c>
      <c r="M138" s="647">
        <f aca="true" t="shared" si="9" ref="M138:Z138">SUM(M134,M65,M22)</f>
        <v>3925</v>
      </c>
      <c r="N138" s="377">
        <f t="shared" si="9"/>
        <v>46</v>
      </c>
      <c r="O138" s="377">
        <f t="shared" si="9"/>
        <v>6</v>
      </c>
      <c r="P138" s="377">
        <f t="shared" si="9"/>
        <v>60</v>
      </c>
      <c r="Q138" s="377">
        <f t="shared" si="9"/>
        <v>10</v>
      </c>
      <c r="R138" s="377">
        <f t="shared" si="9"/>
        <v>36</v>
      </c>
      <c r="S138" s="377">
        <f t="shared" si="9"/>
        <v>2</v>
      </c>
      <c r="T138" s="377">
        <f t="shared" si="9"/>
        <v>40</v>
      </c>
      <c r="U138" s="377">
        <f t="shared" si="9"/>
        <v>8</v>
      </c>
      <c r="V138" s="377">
        <f t="shared" si="9"/>
        <v>40</v>
      </c>
      <c r="W138" s="377">
        <f t="shared" si="9"/>
        <v>2</v>
      </c>
      <c r="X138" s="377">
        <f t="shared" si="9"/>
        <v>32</v>
      </c>
      <c r="Y138" s="377">
        <f t="shared" si="9"/>
        <v>8</v>
      </c>
      <c r="Z138" s="377">
        <f t="shared" si="9"/>
        <v>0</v>
      </c>
      <c r="AA138" s="808">
        <f>SUM(N138:Z138)</f>
        <v>290</v>
      </c>
      <c r="AB138" s="8"/>
      <c r="AC138" s="53">
        <f>30*G136</f>
        <v>6570</v>
      </c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8"/>
      <c r="AU138" s="8"/>
      <c r="AV138" s="8"/>
      <c r="AW138" s="8"/>
      <c r="AX138" s="8"/>
    </row>
    <row r="139" spans="1:30" ht="19.5" customHeight="1" thickBot="1">
      <c r="A139" s="1757" t="s">
        <v>76</v>
      </c>
      <c r="B139" s="1758"/>
      <c r="C139" s="1758"/>
      <c r="D139" s="1758"/>
      <c r="E139" s="1758"/>
      <c r="F139" s="1758"/>
      <c r="G139" s="1758"/>
      <c r="H139" s="1758"/>
      <c r="I139" s="1758"/>
      <c r="J139" s="1758"/>
      <c r="K139" s="1758"/>
      <c r="L139" s="1758"/>
      <c r="M139" s="1758"/>
      <c r="N139" s="1759"/>
      <c r="O139" s="1759"/>
      <c r="P139" s="1759"/>
      <c r="Q139" s="1759"/>
      <c r="R139" s="1759"/>
      <c r="S139" s="1759"/>
      <c r="T139" s="1759"/>
      <c r="U139" s="1759"/>
      <c r="V139" s="1759"/>
      <c r="W139" s="1759"/>
      <c r="X139" s="1759"/>
      <c r="Y139" s="1759"/>
      <c r="Z139" s="1759"/>
      <c r="AA139" s="816"/>
      <c r="AB139" s="30"/>
      <c r="AC139" s="53">
        <f>30*G137</f>
        <v>2355</v>
      </c>
      <c r="AD139" s="30"/>
    </row>
    <row r="140" spans="1:45" s="5" customFormat="1" ht="40.5" customHeight="1" thickBot="1">
      <c r="A140" s="189" t="s">
        <v>184</v>
      </c>
      <c r="B140" s="182" t="s">
        <v>317</v>
      </c>
      <c r="C140" s="126"/>
      <c r="D140" s="126">
        <v>3</v>
      </c>
      <c r="E140" s="151"/>
      <c r="F140" s="152"/>
      <c r="G140" s="82">
        <v>3</v>
      </c>
      <c r="H140" s="343">
        <f aca="true" t="shared" si="10" ref="H140:H146">G140*30</f>
        <v>90</v>
      </c>
      <c r="I140" s="128">
        <v>8</v>
      </c>
      <c r="J140" s="128" t="s">
        <v>277</v>
      </c>
      <c r="K140" s="126" t="s">
        <v>278</v>
      </c>
      <c r="L140" s="128"/>
      <c r="M140" s="399">
        <f>H140-I140</f>
        <v>82</v>
      </c>
      <c r="N140" s="132"/>
      <c r="O140" s="597"/>
      <c r="P140" s="151"/>
      <c r="Q140" s="302"/>
      <c r="R140" s="151">
        <v>8</v>
      </c>
      <c r="S140" s="1006">
        <v>0</v>
      </c>
      <c r="T140" s="1007"/>
      <c r="U140" s="302"/>
      <c r="V140" s="1008"/>
      <c r="W140" s="1006"/>
      <c r="X140" s="1008"/>
      <c r="Y140" s="1009"/>
      <c r="Z140" s="1010"/>
      <c r="AA140" s="809">
        <v>2</v>
      </c>
      <c r="AC140" s="53">
        <f>30*G138</f>
        <v>4215</v>
      </c>
      <c r="AD140" s="619"/>
      <c r="AE140" s="619"/>
      <c r="AF140" s="625"/>
      <c r="AG140" s="625"/>
      <c r="AH140" s="625" t="s">
        <v>330</v>
      </c>
      <c r="AI140" s="1076" t="s">
        <v>301</v>
      </c>
      <c r="AJ140" s="1077">
        <f>SUMIF(AH$140:AH$146,1,G$140:G$146)</f>
        <v>0</v>
      </c>
      <c r="AK140" s="644"/>
      <c r="AL140" s="644"/>
      <c r="AM140" s="631"/>
      <c r="AN140" s="631"/>
      <c r="AO140" s="644"/>
      <c r="AP140" s="644"/>
      <c r="AQ140" s="644"/>
      <c r="AR140" s="644"/>
      <c r="AS140" s="644"/>
    </row>
    <row r="141" spans="1:45" s="5" customFormat="1" ht="40.5" customHeight="1" thickBot="1">
      <c r="A141" s="189" t="s">
        <v>268</v>
      </c>
      <c r="B141" s="807" t="s">
        <v>318</v>
      </c>
      <c r="C141" s="126"/>
      <c r="D141" s="126">
        <v>5</v>
      </c>
      <c r="E141" s="151"/>
      <c r="F141" s="152"/>
      <c r="G141" s="82">
        <v>3</v>
      </c>
      <c r="H141" s="343">
        <f t="shared" si="10"/>
        <v>90</v>
      </c>
      <c r="I141" s="128">
        <v>8</v>
      </c>
      <c r="J141" s="128" t="s">
        <v>277</v>
      </c>
      <c r="K141" s="126" t="s">
        <v>278</v>
      </c>
      <c r="L141" s="128"/>
      <c r="M141" s="399">
        <f>H141-I141</f>
        <v>82</v>
      </c>
      <c r="N141" s="132"/>
      <c r="O141" s="597"/>
      <c r="P141" s="151"/>
      <c r="Q141" s="302"/>
      <c r="R141" s="151"/>
      <c r="S141" s="1006"/>
      <c r="T141" s="1007"/>
      <c r="U141" s="302"/>
      <c r="V141" s="1008">
        <v>8</v>
      </c>
      <c r="W141" s="1006">
        <v>0</v>
      </c>
      <c r="X141" s="1008"/>
      <c r="Y141" s="1009"/>
      <c r="Z141" s="1010"/>
      <c r="AA141" s="809">
        <v>3</v>
      </c>
      <c r="AC141" s="619"/>
      <c r="AD141" s="619"/>
      <c r="AE141" s="619" t="s">
        <v>296</v>
      </c>
      <c r="AF141" s="625"/>
      <c r="AG141" s="625"/>
      <c r="AH141" s="625" t="s">
        <v>312</v>
      </c>
      <c r="AI141" s="1076" t="s">
        <v>302</v>
      </c>
      <c r="AJ141" s="1077">
        <f>SUMIF(AH$140:AH$146,2,G$140:G$146)</f>
        <v>9</v>
      </c>
      <c r="AK141" s="644"/>
      <c r="AL141" s="644"/>
      <c r="AM141" s="631"/>
      <c r="AN141" s="631"/>
      <c r="AO141" s="644"/>
      <c r="AP141" s="644"/>
      <c r="AQ141" s="644"/>
      <c r="AR141" s="644"/>
      <c r="AS141" s="644"/>
    </row>
    <row r="142" spans="1:45" s="6" customFormat="1" ht="57" customHeight="1" thickBot="1">
      <c r="A142" s="189" t="s">
        <v>320</v>
      </c>
      <c r="B142" s="352" t="s">
        <v>319</v>
      </c>
      <c r="C142" s="104"/>
      <c r="D142" s="939">
        <v>4</v>
      </c>
      <c r="E142" s="353"/>
      <c r="F142" s="353"/>
      <c r="G142" s="324">
        <v>3</v>
      </c>
      <c r="H142" s="343">
        <f t="shared" si="10"/>
        <v>90</v>
      </c>
      <c r="I142" s="128">
        <v>6</v>
      </c>
      <c r="J142" s="128" t="s">
        <v>279</v>
      </c>
      <c r="K142" s="126" t="s">
        <v>280</v>
      </c>
      <c r="L142" s="104"/>
      <c r="M142" s="399">
        <f>H142-I142</f>
        <v>84</v>
      </c>
      <c r="N142" s="939"/>
      <c r="O142" s="1011"/>
      <c r="P142" s="788"/>
      <c r="Q142" s="787"/>
      <c r="R142" s="788"/>
      <c r="S142" s="1012"/>
      <c r="T142" s="1013">
        <v>4</v>
      </c>
      <c r="U142" s="787">
        <v>2</v>
      </c>
      <c r="V142" s="527"/>
      <c r="W142" s="1012"/>
      <c r="X142" s="1014"/>
      <c r="Y142" s="1015"/>
      <c r="Z142" s="1016"/>
      <c r="AA142" s="812">
        <v>2</v>
      </c>
      <c r="AC142" s="619"/>
      <c r="AD142" s="619"/>
      <c r="AE142" s="619"/>
      <c r="AF142" s="625"/>
      <c r="AG142" s="625"/>
      <c r="AH142" s="625" t="s">
        <v>330</v>
      </c>
      <c r="AI142" s="1076" t="s">
        <v>303</v>
      </c>
      <c r="AJ142" s="1077">
        <f>SUMIF(AH$140:AH$146,3,G$140:G$146)</f>
        <v>6</v>
      </c>
      <c r="AK142" s="644"/>
      <c r="AL142" s="644"/>
      <c r="AM142" s="631"/>
      <c r="AN142" s="631"/>
      <c r="AO142" s="645"/>
      <c r="AP142" s="645"/>
      <c r="AQ142" s="626"/>
      <c r="AR142" s="626"/>
      <c r="AS142" s="626"/>
    </row>
    <row r="143" spans="1:45" s="6" customFormat="1" ht="36.75" customHeight="1" thickBot="1">
      <c r="A143" s="189" t="s">
        <v>215</v>
      </c>
      <c r="B143" s="182" t="s">
        <v>321</v>
      </c>
      <c r="C143" s="126"/>
      <c r="D143" s="126">
        <v>3</v>
      </c>
      <c r="E143" s="151"/>
      <c r="F143" s="151"/>
      <c r="G143" s="309">
        <v>3</v>
      </c>
      <c r="H143" s="343">
        <f t="shared" si="10"/>
        <v>90</v>
      </c>
      <c r="I143" s="128">
        <v>6</v>
      </c>
      <c r="J143" s="128" t="s">
        <v>279</v>
      </c>
      <c r="K143" s="126" t="s">
        <v>280</v>
      </c>
      <c r="L143" s="104"/>
      <c r="M143" s="399">
        <f>H143-I143</f>
        <v>84</v>
      </c>
      <c r="N143" s="132"/>
      <c r="O143" s="302"/>
      <c r="P143" s="151"/>
      <c r="Q143" s="302"/>
      <c r="R143" s="1007">
        <v>4</v>
      </c>
      <c r="S143" s="1017">
        <v>2</v>
      </c>
      <c r="T143" s="1018"/>
      <c r="U143" s="1017"/>
      <c r="V143" s="151"/>
      <c r="W143" s="302"/>
      <c r="X143" s="1018"/>
      <c r="Y143" s="1019"/>
      <c r="Z143" s="1020"/>
      <c r="AA143" s="812">
        <v>2</v>
      </c>
      <c r="AC143" s="619"/>
      <c r="AD143" s="625"/>
      <c r="AE143" s="625"/>
      <c r="AF143" s="625"/>
      <c r="AG143" s="625"/>
      <c r="AH143" s="625" t="s">
        <v>330</v>
      </c>
      <c r="AI143" s="1076"/>
      <c r="AJ143" s="1077">
        <f>SUM(AJ140:AJ142)</f>
        <v>15</v>
      </c>
      <c r="AK143" s="628"/>
      <c r="AL143" s="628"/>
      <c r="AM143" s="626"/>
      <c r="AN143" s="626"/>
      <c r="AO143" s="625"/>
      <c r="AP143" s="625"/>
      <c r="AQ143" s="626"/>
      <c r="AR143" s="626"/>
      <c r="AS143" s="626"/>
    </row>
    <row r="144" spans="1:34" s="6" customFormat="1" ht="49.5" customHeight="1" thickBot="1">
      <c r="A144" s="189" t="s">
        <v>185</v>
      </c>
      <c r="B144" s="359" t="s">
        <v>322</v>
      </c>
      <c r="C144" s="250">
        <v>6</v>
      </c>
      <c r="D144" s="250"/>
      <c r="E144" s="250"/>
      <c r="F144" s="250"/>
      <c r="G144" s="363">
        <v>3</v>
      </c>
      <c r="H144" s="343">
        <f t="shared" si="10"/>
        <v>90</v>
      </c>
      <c r="I144" s="343">
        <v>12</v>
      </c>
      <c r="J144" s="343" t="s">
        <v>276</v>
      </c>
      <c r="K144" s="343" t="s">
        <v>279</v>
      </c>
      <c r="L144" s="343"/>
      <c r="M144" s="399">
        <f>H144-I144</f>
        <v>78</v>
      </c>
      <c r="N144" s="250"/>
      <c r="O144" s="300"/>
      <c r="P144" s="250"/>
      <c r="Q144" s="607"/>
      <c r="R144" s="84"/>
      <c r="S144" s="304"/>
      <c r="T144" s="251"/>
      <c r="U144" s="284"/>
      <c r="V144" s="252"/>
      <c r="W144" s="284"/>
      <c r="X144" s="251">
        <v>12</v>
      </c>
      <c r="Y144" s="663">
        <v>0</v>
      </c>
      <c r="Z144" s="251"/>
      <c r="AA144" s="812"/>
      <c r="AH144" s="6">
        <v>3</v>
      </c>
    </row>
    <row r="145" spans="1:27" s="6" customFormat="1" ht="54" customHeight="1" thickBot="1">
      <c r="A145" s="189" t="s">
        <v>323</v>
      </c>
      <c r="B145" s="362" t="s">
        <v>190</v>
      </c>
      <c r="C145" s="108"/>
      <c r="D145" s="253"/>
      <c r="E145" s="57"/>
      <c r="F145" s="57"/>
      <c r="G145" s="366">
        <v>3</v>
      </c>
      <c r="H145" s="364">
        <f t="shared" si="10"/>
        <v>90</v>
      </c>
      <c r="I145" s="254"/>
      <c r="J145" s="254"/>
      <c r="K145" s="254"/>
      <c r="L145" s="254"/>
      <c r="M145" s="405"/>
      <c r="N145" s="254"/>
      <c r="O145" s="300"/>
      <c r="P145" s="108"/>
      <c r="Q145" s="608"/>
      <c r="R145" s="84"/>
      <c r="S145" s="305"/>
      <c r="T145" s="251"/>
      <c r="U145" s="284"/>
      <c r="V145" s="252"/>
      <c r="W145" s="284"/>
      <c r="X145" s="251"/>
      <c r="Y145" s="663"/>
      <c r="Z145" s="251"/>
      <c r="AA145" s="812"/>
    </row>
    <row r="146" spans="1:27" s="6" customFormat="1" ht="43.5" customHeight="1" thickBot="1">
      <c r="A146" s="189" t="s">
        <v>324</v>
      </c>
      <c r="B146" s="577" t="s">
        <v>100</v>
      </c>
      <c r="C146" s="345"/>
      <c r="D146" s="578"/>
      <c r="E146" s="256"/>
      <c r="F146" s="256"/>
      <c r="G146" s="579">
        <v>3</v>
      </c>
      <c r="H146" s="580">
        <f t="shared" si="10"/>
        <v>90</v>
      </c>
      <c r="I146" s="254"/>
      <c r="J146" s="254"/>
      <c r="K146" s="254"/>
      <c r="L146" s="254"/>
      <c r="M146" s="405"/>
      <c r="N146" s="254"/>
      <c r="O146" s="300"/>
      <c r="P146" s="108"/>
      <c r="Q146" s="608"/>
      <c r="R146" s="84"/>
      <c r="S146" s="305"/>
      <c r="T146" s="251"/>
      <c r="U146" s="284"/>
      <c r="V146" s="252"/>
      <c r="W146" s="284"/>
      <c r="X146" s="251"/>
      <c r="Y146" s="663"/>
      <c r="Z146" s="251"/>
      <c r="AA146" s="812"/>
    </row>
    <row r="147" spans="1:27" s="6" customFormat="1" ht="26.25" customHeight="1" hidden="1">
      <c r="A147" s="360"/>
      <c r="B147" s="362"/>
      <c r="C147" s="108"/>
      <c r="D147" s="253"/>
      <c r="E147" s="57"/>
      <c r="F147" s="57"/>
      <c r="G147" s="365"/>
      <c r="H147" s="364"/>
      <c r="I147" s="254"/>
      <c r="J147" s="254"/>
      <c r="K147" s="254"/>
      <c r="L147" s="254"/>
      <c r="M147" s="405"/>
      <c r="N147" s="254"/>
      <c r="O147" s="300"/>
      <c r="P147" s="108"/>
      <c r="Q147" s="608"/>
      <c r="R147" s="84"/>
      <c r="S147" s="305"/>
      <c r="T147" s="251"/>
      <c r="U147" s="284"/>
      <c r="V147" s="252"/>
      <c r="W147" s="284"/>
      <c r="X147" s="251"/>
      <c r="Y147" s="663"/>
      <c r="Z147" s="251"/>
      <c r="AA147" s="812"/>
    </row>
    <row r="148" spans="1:27" s="6" customFormat="1" ht="48.75" customHeight="1" hidden="1">
      <c r="A148" s="360"/>
      <c r="B148" s="362"/>
      <c r="C148" s="108"/>
      <c r="D148" s="253"/>
      <c r="E148" s="57"/>
      <c r="F148" s="57"/>
      <c r="G148" s="366"/>
      <c r="H148" s="364"/>
      <c r="I148" s="254"/>
      <c r="J148" s="254"/>
      <c r="K148" s="254"/>
      <c r="L148" s="254"/>
      <c r="M148" s="405"/>
      <c r="N148" s="254"/>
      <c r="O148" s="300"/>
      <c r="P148" s="108"/>
      <c r="Q148" s="608"/>
      <c r="R148" s="84"/>
      <c r="S148" s="305"/>
      <c r="T148" s="251"/>
      <c r="U148" s="284"/>
      <c r="V148" s="252"/>
      <c r="W148" s="284"/>
      <c r="X148" s="251"/>
      <c r="Y148" s="663"/>
      <c r="Z148" s="251"/>
      <c r="AA148" s="812"/>
    </row>
    <row r="149" spans="1:27" s="6" customFormat="1" ht="47.25" customHeight="1" hidden="1" thickBot="1">
      <c r="A149" s="576"/>
      <c r="B149" s="577"/>
      <c r="C149" s="345"/>
      <c r="D149" s="578"/>
      <c r="E149" s="256"/>
      <c r="F149" s="256"/>
      <c r="G149" s="579"/>
      <c r="H149" s="580"/>
      <c r="I149" s="581"/>
      <c r="J149" s="581"/>
      <c r="K149" s="581"/>
      <c r="L149" s="581"/>
      <c r="M149" s="582"/>
      <c r="N149" s="581"/>
      <c r="O149" s="583"/>
      <c r="P149" s="345"/>
      <c r="Q149" s="609"/>
      <c r="R149" s="73"/>
      <c r="S149" s="584"/>
      <c r="T149" s="585"/>
      <c r="U149" s="587"/>
      <c r="V149" s="586"/>
      <c r="W149" s="587"/>
      <c r="X149" s="585"/>
      <c r="Y149" s="664"/>
      <c r="Z149" s="585"/>
      <c r="AA149" s="812"/>
    </row>
    <row r="150" spans="1:27" ht="19.5" customHeight="1" thickBot="1">
      <c r="A150" s="1755" t="s">
        <v>78</v>
      </c>
      <c r="B150" s="1756"/>
      <c r="C150" s="339"/>
      <c r="D150" s="340"/>
      <c r="E150" s="341"/>
      <c r="F150" s="342"/>
      <c r="G150" s="316">
        <f>SUM(G140:G149)</f>
        <v>21</v>
      </c>
      <c r="H150" s="343">
        <f>SUM(H151:H152)</f>
        <v>630</v>
      </c>
      <c r="I150" s="235"/>
      <c r="J150" s="235"/>
      <c r="K150" s="235"/>
      <c r="L150" s="235"/>
      <c r="M150" s="394"/>
      <c r="N150" s="183"/>
      <c r="O150" s="275"/>
      <c r="P150" s="184"/>
      <c r="Q150" s="599"/>
      <c r="R150" s="183"/>
      <c r="S150" s="275"/>
      <c r="T150" s="183"/>
      <c r="U150" s="275"/>
      <c r="V150" s="183"/>
      <c r="W150" s="275"/>
      <c r="X150" s="183"/>
      <c r="Y150" s="275"/>
      <c r="Z150" s="205"/>
      <c r="AA150" s="810"/>
    </row>
    <row r="151" spans="1:27" ht="19.5" customHeight="1" thickBot="1">
      <c r="A151" s="1766" t="s">
        <v>54</v>
      </c>
      <c r="B151" s="1767"/>
      <c r="C151" s="140"/>
      <c r="D151" s="140"/>
      <c r="E151" s="477"/>
      <c r="F151" s="140"/>
      <c r="G151" s="314">
        <f>G145+G146</f>
        <v>6</v>
      </c>
      <c r="H151" s="478">
        <f>SUMIF($B$140:$B$149,"=*на базі ВНЗ 1 рівня*",H140:H149)</f>
        <v>180</v>
      </c>
      <c r="I151" s="472"/>
      <c r="J151" s="472"/>
      <c r="K151" s="472"/>
      <c r="L151" s="472"/>
      <c r="M151" s="588"/>
      <c r="N151" s="472"/>
      <c r="O151" s="473"/>
      <c r="P151" s="534"/>
      <c r="Q151" s="610"/>
      <c r="R151" s="472"/>
      <c r="S151" s="473"/>
      <c r="T151" s="372"/>
      <c r="U151" s="473"/>
      <c r="V151" s="472"/>
      <c r="W151" s="473"/>
      <c r="X151" s="472"/>
      <c r="Y151" s="473"/>
      <c r="Z151" s="372"/>
      <c r="AA151" s="810"/>
    </row>
    <row r="152" spans="1:50" s="32" customFormat="1" ht="18.75" customHeight="1" thickBot="1">
      <c r="A152" s="1816" t="s">
        <v>55</v>
      </c>
      <c r="B152" s="1816"/>
      <c r="C152" s="73"/>
      <c r="D152" s="73"/>
      <c r="E152" s="73"/>
      <c r="F152" s="73"/>
      <c r="G152" s="107">
        <f>G140+G141+G142+G143+G144</f>
        <v>15</v>
      </c>
      <c r="H152" s="107">
        <f>H140+H141+H142+H143+H144</f>
        <v>450</v>
      </c>
      <c r="I152" s="219">
        <f>SUM(I140:I151)</f>
        <v>40</v>
      </c>
      <c r="J152" s="73" t="s">
        <v>325</v>
      </c>
      <c r="K152" s="126" t="s">
        <v>326</v>
      </c>
      <c r="L152" s="73">
        <f>SUMIF($B$145:$B$157,"=* ДДМА*",L140:L149)</f>
        <v>0</v>
      </c>
      <c r="M152" s="1021">
        <f>SUM(M140:M151)</f>
        <v>410</v>
      </c>
      <c r="N152" s="241">
        <f>SUM(N140:N146)</f>
        <v>0</v>
      </c>
      <c r="O152" s="241">
        <f aca="true" t="shared" si="11" ref="O152:Z152">SUM(O140:O146)</f>
        <v>0</v>
      </c>
      <c r="P152" s="241">
        <f t="shared" si="11"/>
        <v>0</v>
      </c>
      <c r="Q152" s="241">
        <f t="shared" si="11"/>
        <v>0</v>
      </c>
      <c r="R152" s="241">
        <f t="shared" si="11"/>
        <v>12</v>
      </c>
      <c r="S152" s="241">
        <f t="shared" si="11"/>
        <v>2</v>
      </c>
      <c r="T152" s="241">
        <f t="shared" si="11"/>
        <v>4</v>
      </c>
      <c r="U152" s="241">
        <f t="shared" si="11"/>
        <v>2</v>
      </c>
      <c r="V152" s="241">
        <f t="shared" si="11"/>
        <v>8</v>
      </c>
      <c r="W152" s="241">
        <f t="shared" si="11"/>
        <v>0</v>
      </c>
      <c r="X152" s="241">
        <f t="shared" si="11"/>
        <v>12</v>
      </c>
      <c r="Y152" s="241">
        <f t="shared" si="11"/>
        <v>0</v>
      </c>
      <c r="Z152" s="241">
        <f t="shared" si="11"/>
        <v>0</v>
      </c>
      <c r="AA152" s="820"/>
      <c r="AB152" s="8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8"/>
      <c r="AU152" s="8"/>
      <c r="AV152" s="8"/>
      <c r="AW152" s="8"/>
      <c r="AX152" s="8"/>
    </row>
    <row r="153" spans="1:34" ht="19.5" thickBot="1">
      <c r="A153" s="1755" t="s">
        <v>79</v>
      </c>
      <c r="B153" s="1756"/>
      <c r="C153" s="367"/>
      <c r="D153" s="368"/>
      <c r="E153" s="369"/>
      <c r="F153" s="369"/>
      <c r="G153" s="370">
        <f aca="true" t="shared" si="12" ref="G153:H155">SUM(G136,G150)</f>
        <v>240</v>
      </c>
      <c r="H153" s="371">
        <f t="shared" si="12"/>
        <v>7200</v>
      </c>
      <c r="I153" s="371"/>
      <c r="J153" s="371"/>
      <c r="K153" s="371"/>
      <c r="L153" s="371"/>
      <c r="M153" s="406"/>
      <c r="N153" s="11"/>
      <c r="R153" s="11"/>
      <c r="T153" s="11"/>
      <c r="V153" s="11"/>
      <c r="X153" s="11"/>
      <c r="Z153" s="11"/>
      <c r="AA153" s="810"/>
      <c r="AF153" s="4"/>
      <c r="AG153" s="4"/>
      <c r="AH153" s="4"/>
    </row>
    <row r="154" spans="1:34" ht="19.5" thickBot="1">
      <c r="A154" s="1755" t="s">
        <v>54</v>
      </c>
      <c r="B154" s="1756"/>
      <c r="C154" s="104"/>
      <c r="D154" s="104"/>
      <c r="E154" s="306"/>
      <c r="F154" s="104"/>
      <c r="G154" s="327">
        <f t="shared" si="12"/>
        <v>84.5</v>
      </c>
      <c r="H154" s="238">
        <f t="shared" si="12"/>
        <v>2535</v>
      </c>
      <c r="I154" s="372"/>
      <c r="J154" s="372"/>
      <c r="K154" s="372"/>
      <c r="L154" s="372"/>
      <c r="M154" s="407"/>
      <c r="N154" s="11"/>
      <c r="R154" s="11"/>
      <c r="T154" s="11"/>
      <c r="V154" s="11"/>
      <c r="X154" s="11"/>
      <c r="Z154" s="11"/>
      <c r="AA154" s="810"/>
      <c r="AF154" s="4"/>
      <c r="AG154" s="4"/>
      <c r="AH154" s="4"/>
    </row>
    <row r="155" spans="1:50" s="34" customFormat="1" ht="19.5" thickBot="1">
      <c r="A155" s="1750" t="s">
        <v>55</v>
      </c>
      <c r="B155" s="1751"/>
      <c r="C155" s="374"/>
      <c r="D155" s="374"/>
      <c r="E155" s="540"/>
      <c r="F155" s="374"/>
      <c r="G155" s="647">
        <f t="shared" si="12"/>
        <v>155.5</v>
      </c>
      <c r="H155" s="648">
        <f t="shared" si="12"/>
        <v>4665</v>
      </c>
      <c r="I155" s="648">
        <f>SUM(I138,I152)</f>
        <v>330</v>
      </c>
      <c r="J155" s="689" t="s">
        <v>349</v>
      </c>
      <c r="K155" s="689" t="s">
        <v>339</v>
      </c>
      <c r="L155" s="689" t="s">
        <v>338</v>
      </c>
      <c r="M155" s="648">
        <f aca="true" t="shared" si="13" ref="M155:Z155">SUM(M138,M152)</f>
        <v>4335</v>
      </c>
      <c r="N155" s="648">
        <f t="shared" si="13"/>
        <v>46</v>
      </c>
      <c r="O155" s="648">
        <f t="shared" si="13"/>
        <v>6</v>
      </c>
      <c r="P155" s="648">
        <f t="shared" si="13"/>
        <v>60</v>
      </c>
      <c r="Q155" s="648">
        <f t="shared" si="13"/>
        <v>10</v>
      </c>
      <c r="R155" s="648">
        <f t="shared" si="13"/>
        <v>48</v>
      </c>
      <c r="S155" s="648">
        <f t="shared" si="13"/>
        <v>4</v>
      </c>
      <c r="T155" s="648">
        <f t="shared" si="13"/>
        <v>44</v>
      </c>
      <c r="U155" s="648">
        <f t="shared" si="13"/>
        <v>10</v>
      </c>
      <c r="V155" s="648">
        <f t="shared" si="13"/>
        <v>48</v>
      </c>
      <c r="W155" s="648">
        <f t="shared" si="13"/>
        <v>2</v>
      </c>
      <c r="X155" s="648">
        <f t="shared" si="13"/>
        <v>44</v>
      </c>
      <c r="Y155" s="648">
        <f t="shared" si="13"/>
        <v>8</v>
      </c>
      <c r="Z155" s="648">
        <f t="shared" si="13"/>
        <v>0</v>
      </c>
      <c r="AA155" s="808">
        <f>SUM(N155:Z155)</f>
        <v>330</v>
      </c>
      <c r="AB155" s="8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8"/>
      <c r="AU155" s="8"/>
      <c r="AV155" s="8"/>
      <c r="AW155" s="8"/>
      <c r="AX155" s="8"/>
    </row>
    <row r="156" spans="1:26" s="5" customFormat="1" ht="16.5" thickBot="1">
      <c r="A156" s="1745" t="s">
        <v>29</v>
      </c>
      <c r="B156" s="1746"/>
      <c r="C156" s="1746"/>
      <c r="D156" s="1746"/>
      <c r="E156" s="1746"/>
      <c r="F156" s="1746"/>
      <c r="G156" s="1746"/>
      <c r="H156" s="1746"/>
      <c r="I156" s="1746"/>
      <c r="J156" s="1746"/>
      <c r="K156" s="1746"/>
      <c r="L156" s="1746"/>
      <c r="M156" s="1747"/>
      <c r="N156" s="1919">
        <f>COUNTIF($C$11:$C$149,"=1")</f>
        <v>3</v>
      </c>
      <c r="O156" s="1920"/>
      <c r="P156" s="1919">
        <f>COUNTIF($C$11:$C$149,"=2")</f>
        <v>5</v>
      </c>
      <c r="Q156" s="1920"/>
      <c r="R156" s="1919">
        <f>COUNTIF($C$11:$C$149,"=3")</f>
        <v>2</v>
      </c>
      <c r="S156" s="1920"/>
      <c r="T156" s="1919">
        <f>COUNTIF($C$11:$C$149,"=4")</f>
        <v>2</v>
      </c>
      <c r="U156" s="1920"/>
      <c r="V156" s="1919">
        <f>COUNTIF($C$11:$C$149,"=5")</f>
        <v>3</v>
      </c>
      <c r="W156" s="1920"/>
      <c r="X156" s="1919">
        <f>COUNTIF($C$11:$C$149,"=6")</f>
        <v>4</v>
      </c>
      <c r="Y156" s="1920"/>
      <c r="Z156" s="237">
        <f>COUNTIF($C$11:$C$149,"=15")</f>
        <v>0</v>
      </c>
    </row>
    <row r="157" spans="1:30" s="5" customFormat="1" ht="16.5" thickBot="1">
      <c r="A157" s="1752" t="s">
        <v>30</v>
      </c>
      <c r="B157" s="1753"/>
      <c r="C157" s="1753"/>
      <c r="D157" s="1753"/>
      <c r="E157" s="1753"/>
      <c r="F157" s="1753"/>
      <c r="G157" s="1753"/>
      <c r="H157" s="1753"/>
      <c r="I157" s="1753"/>
      <c r="J157" s="1753"/>
      <c r="K157" s="1753"/>
      <c r="L157" s="1753"/>
      <c r="M157" s="1754"/>
      <c r="N157" s="1919">
        <f>COUNTIF($D$11:$D$149,"=1")</f>
        <v>2</v>
      </c>
      <c r="O157" s="1920"/>
      <c r="P157" s="1919">
        <f>COUNTIF($D$11:$D$149,"=2")</f>
        <v>3</v>
      </c>
      <c r="Q157" s="1920"/>
      <c r="R157" s="1919">
        <f>COUNTIF($D$11:$D$149,"=3")</f>
        <v>5</v>
      </c>
      <c r="S157" s="1920"/>
      <c r="T157" s="1919">
        <f>COUNTIF($D$11:$D$149,"=4")</f>
        <v>4</v>
      </c>
      <c r="U157" s="1920"/>
      <c r="V157" s="1919">
        <f>COUNTIF($D$11:$D$149,"=5")</f>
        <v>4</v>
      </c>
      <c r="W157" s="1920"/>
      <c r="X157" s="1919">
        <f>COUNTIF($D$11:$D$149,"=6")</f>
        <v>2</v>
      </c>
      <c r="Y157" s="1920"/>
      <c r="Z157" s="234">
        <f>COUNTIF($D$11:$D$149,"=15")</f>
        <v>0</v>
      </c>
      <c r="AB157" s="804">
        <f>SUMIF($AA$11:$AA$1152,"=1",G11:G152)</f>
        <v>49</v>
      </c>
      <c r="AC157" s="804">
        <f>SUMIF($AA$11:$AA$1152,"=2",G11:G152)</f>
        <v>45</v>
      </c>
      <c r="AD157" s="804">
        <f>SUMIF($AA$11:$AA$1152,"=3",G11:G152)</f>
        <v>56</v>
      </c>
    </row>
    <row r="158" spans="1:30" s="5" customFormat="1" ht="16.5" thickBot="1">
      <c r="A158" s="1752" t="s">
        <v>191</v>
      </c>
      <c r="B158" s="1753"/>
      <c r="C158" s="1753"/>
      <c r="D158" s="1753"/>
      <c r="E158" s="1753"/>
      <c r="F158" s="1753"/>
      <c r="G158" s="1753"/>
      <c r="H158" s="1753"/>
      <c r="I158" s="1753"/>
      <c r="J158" s="1753"/>
      <c r="K158" s="1753"/>
      <c r="L158" s="1753"/>
      <c r="M158" s="1754"/>
      <c r="N158" s="1919">
        <f>COUNTIF($E$11:$E$149,"=1")</f>
        <v>0</v>
      </c>
      <c r="O158" s="1920"/>
      <c r="P158" s="1919">
        <f>COUNTIF($E$11:$E$149,"=2")</f>
        <v>0</v>
      </c>
      <c r="Q158" s="1920"/>
      <c r="R158" s="1919">
        <f>COUNTIF($E$11:$E$149,"=3")</f>
        <v>0</v>
      </c>
      <c r="S158" s="1920"/>
      <c r="T158" s="1919">
        <f>COUNTIF($E$11:$E$149,"=4")</f>
        <v>2</v>
      </c>
      <c r="U158" s="1920"/>
      <c r="V158" s="1919">
        <f>COUNTIF($E$11:$E$149,"=5")</f>
        <v>0</v>
      </c>
      <c r="W158" s="1920"/>
      <c r="X158" s="1919">
        <f>COUNTIF($E$11:$E$149,"=6")</f>
        <v>0</v>
      </c>
      <c r="Y158" s="1920"/>
      <c r="Z158" s="232">
        <f>COUNTIF($E$11:$E$149,"=15")</f>
        <v>0</v>
      </c>
      <c r="AB158" s="805" t="s">
        <v>270</v>
      </c>
      <c r="AC158" s="805" t="s">
        <v>271</v>
      </c>
      <c r="AD158" s="805" t="s">
        <v>272</v>
      </c>
    </row>
    <row r="159" spans="1:26" s="5" customFormat="1" ht="16.5" thickBot="1">
      <c r="A159" s="1752" t="s">
        <v>192</v>
      </c>
      <c r="B159" s="1753"/>
      <c r="C159" s="1753"/>
      <c r="D159" s="1753"/>
      <c r="E159" s="1753"/>
      <c r="F159" s="1753"/>
      <c r="G159" s="1753"/>
      <c r="H159" s="1753"/>
      <c r="I159" s="1753"/>
      <c r="J159" s="1753"/>
      <c r="K159" s="1753"/>
      <c r="L159" s="1753"/>
      <c r="M159" s="1754"/>
      <c r="N159" s="1919">
        <f>COUNTIF($F$11:$F$149,"=1")</f>
        <v>0</v>
      </c>
      <c r="O159" s="1920"/>
      <c r="P159" s="1919">
        <f>COUNTIF($F$11:$F$149,"=2")</f>
        <v>0</v>
      </c>
      <c r="Q159" s="1920"/>
      <c r="R159" s="1919">
        <f>COUNTIF($F$11:$F$149,"=3")</f>
        <v>0</v>
      </c>
      <c r="S159" s="1920"/>
      <c r="T159" s="1919">
        <f>COUNTIF($F$11:$F$149,"=4")</f>
        <v>0</v>
      </c>
      <c r="U159" s="1920"/>
      <c r="V159" s="1919">
        <f>COUNTIF($F$11:$F$149,"=5")</f>
        <v>0</v>
      </c>
      <c r="W159" s="1920"/>
      <c r="X159" s="1919">
        <f>COUNTIF($F$11:$F$149,"=6")</f>
        <v>0</v>
      </c>
      <c r="Y159" s="1920"/>
      <c r="Z159" s="232">
        <f>COUNTIF($F$11:$F$149,"=15")</f>
        <v>0</v>
      </c>
    </row>
    <row r="160" spans="1:28" s="5" customFormat="1" ht="16.5" thickBot="1">
      <c r="A160" s="1772" t="s">
        <v>346</v>
      </c>
      <c r="B160" s="1772"/>
      <c r="C160" s="1772"/>
      <c r="D160" s="1772"/>
      <c r="E160" s="1772"/>
      <c r="F160" s="1772"/>
      <c r="G160" s="1772"/>
      <c r="H160" s="1772"/>
      <c r="I160" s="1772"/>
      <c r="J160" s="1772"/>
      <c r="K160" s="1772"/>
      <c r="L160" s="1772"/>
      <c r="M160" s="1772"/>
      <c r="N160" s="242"/>
      <c r="O160" s="286"/>
      <c r="P160" s="242"/>
      <c r="Q160" s="286"/>
      <c r="R160" s="242"/>
      <c r="S160" s="286"/>
      <c r="T160" s="242"/>
      <c r="U160" s="286"/>
      <c r="V160" s="242"/>
      <c r="W160" s="286"/>
      <c r="X160" s="242"/>
      <c r="Y160" s="286"/>
      <c r="Z160" s="242"/>
      <c r="AB160" s="5">
        <f>SUM(AB157:AD157)</f>
        <v>150</v>
      </c>
    </row>
    <row r="161" spans="1:36" ht="16.5" thickTop="1">
      <c r="A161" s="244"/>
      <c r="B161" s="11"/>
      <c r="C161" s="245"/>
      <c r="D161" s="246"/>
      <c r="E161" s="245"/>
      <c r="F161" s="245"/>
      <c r="G161" s="245"/>
      <c r="H161" s="245"/>
      <c r="I161" s="11"/>
      <c r="J161" s="1773" t="s">
        <v>98</v>
      </c>
      <c r="K161" s="1773"/>
      <c r="L161" s="1773"/>
      <c r="M161" s="1774"/>
      <c r="N161" s="1748">
        <v>7</v>
      </c>
      <c r="O161" s="1749"/>
      <c r="P161" s="1852">
        <v>8.9</v>
      </c>
      <c r="Q161" s="1853"/>
      <c r="R161" s="1748">
        <v>10</v>
      </c>
      <c r="S161" s="1749"/>
      <c r="T161" s="1842">
        <v>11.12</v>
      </c>
      <c r="U161" s="1843"/>
      <c r="V161" s="1748">
        <v>13</v>
      </c>
      <c r="W161" s="1749"/>
      <c r="X161" s="1748">
        <v>14</v>
      </c>
      <c r="Y161" s="1749"/>
      <c r="Z161" s="58">
        <v>15</v>
      </c>
      <c r="AI161" s="1076" t="s">
        <v>301</v>
      </c>
      <c r="AJ161" s="1077">
        <f>AJ11+AJ24+AJ68+AJ140</f>
        <v>49</v>
      </c>
    </row>
    <row r="162" spans="1:36" ht="15.75">
      <c r="A162" s="244"/>
      <c r="B162" s="11"/>
      <c r="C162" s="245"/>
      <c r="D162" s="246"/>
      <c r="E162" s="245"/>
      <c r="F162" s="245"/>
      <c r="G162" s="245"/>
      <c r="H162" s="11"/>
      <c r="I162" s="11"/>
      <c r="J162" s="11"/>
      <c r="K162" s="11"/>
      <c r="L162" s="11"/>
      <c r="M162" s="8"/>
      <c r="N162" s="1834" t="s">
        <v>340</v>
      </c>
      <c r="O162" s="1835"/>
      <c r="P162" s="1834" t="s">
        <v>341</v>
      </c>
      <c r="Q162" s="1835"/>
      <c r="R162" s="1834" t="s">
        <v>342</v>
      </c>
      <c r="S162" s="1835"/>
      <c r="T162" s="1850" t="s">
        <v>343</v>
      </c>
      <c r="U162" s="1851"/>
      <c r="V162" s="1834" t="s">
        <v>344</v>
      </c>
      <c r="W162" s="1835"/>
      <c r="X162" s="1834" t="s">
        <v>345</v>
      </c>
      <c r="Y162" s="1835"/>
      <c r="Z162" s="106"/>
      <c r="AI162" s="1076" t="s">
        <v>302</v>
      </c>
      <c r="AJ162" s="1077">
        <f>AJ12+AJ25+AJ69+AJ141</f>
        <v>47.5</v>
      </c>
    </row>
    <row r="163" spans="1:36" ht="15.75">
      <c r="A163" s="244"/>
      <c r="B163" s="11"/>
      <c r="C163" s="245"/>
      <c r="D163" s="246"/>
      <c r="E163" s="245"/>
      <c r="F163" s="245"/>
      <c r="G163" s="245"/>
      <c r="H163" s="11"/>
      <c r="I163" s="11"/>
      <c r="J163" s="11"/>
      <c r="K163" s="11"/>
      <c r="L163" s="11"/>
      <c r="M163" s="8"/>
      <c r="N163" s="1800" t="s">
        <v>255</v>
      </c>
      <c r="O163" s="1800"/>
      <c r="P163" s="1800"/>
      <c r="Q163" s="1800"/>
      <c r="R163" s="1783" t="s">
        <v>256</v>
      </c>
      <c r="S163" s="1784"/>
      <c r="T163" s="1784"/>
      <c r="U163" s="1785"/>
      <c r="V163" s="1800" t="s">
        <v>257</v>
      </c>
      <c r="W163" s="1800"/>
      <c r="X163" s="1800"/>
      <c r="Y163" s="1800"/>
      <c r="Z163" s="1800"/>
      <c r="AI163" s="1076" t="s">
        <v>303</v>
      </c>
      <c r="AJ163" s="1077">
        <f>AJ13+AJ26+AJ70+AJ142+G128+G129</f>
        <v>59</v>
      </c>
    </row>
    <row r="164" spans="11:36" ht="15.75">
      <c r="K164" s="1836" t="s">
        <v>106</v>
      </c>
      <c r="L164" s="1836"/>
      <c r="M164" s="1836"/>
      <c r="N164" s="1778"/>
      <c r="O164" s="1779"/>
      <c r="P164" s="1779"/>
      <c r="Q164" s="1780"/>
      <c r="R164" s="1778"/>
      <c r="S164" s="1779"/>
      <c r="T164" s="1779"/>
      <c r="U164" s="1780"/>
      <c r="V164" s="1778"/>
      <c r="W164" s="1779"/>
      <c r="X164" s="1779"/>
      <c r="Y164" s="1779"/>
      <c r="Z164" s="1780"/>
      <c r="AI164" s="1076"/>
      <c r="AJ164" s="1077">
        <f>SUM(AJ161:AJ163)</f>
        <v>155.5</v>
      </c>
    </row>
    <row r="165" spans="1:25" ht="21" customHeight="1">
      <c r="A165" s="50"/>
      <c r="B165" s="1844"/>
      <c r="C165" s="1844"/>
      <c r="D165" s="1844"/>
      <c r="E165" s="1844"/>
      <c r="F165" s="1844"/>
      <c r="G165" s="1844"/>
      <c r="H165" s="1844"/>
      <c r="I165" s="1844"/>
      <c r="J165" s="1844"/>
      <c r="K165" s="1844"/>
      <c r="L165" s="1844"/>
      <c r="M165" s="1844"/>
      <c r="N165" s="1844"/>
      <c r="O165" s="1844"/>
      <c r="P165" s="1844"/>
      <c r="Q165" s="1844"/>
      <c r="R165" s="1844"/>
      <c r="S165" s="1844"/>
      <c r="T165" s="1844"/>
      <c r="U165" s="8"/>
      <c r="V165" s="8"/>
      <c r="W165" s="8"/>
      <c r="Y165" s="8"/>
    </row>
    <row r="166" spans="2:26" s="665" customFormat="1" ht="15.75">
      <c r="B166" s="51"/>
      <c r="C166" s="52"/>
      <c r="D166" s="1848"/>
      <c r="E166" s="1737"/>
      <c r="F166" s="1737"/>
      <c r="G166" s="53"/>
      <c r="H166" s="1770"/>
      <c r="I166" s="1849"/>
      <c r="J166" s="1849"/>
      <c r="K166" s="1849"/>
      <c r="N166" s="1837">
        <f>AJ161</f>
        <v>49</v>
      </c>
      <c r="O166" s="1838"/>
      <c r="P166" s="1838"/>
      <c r="Q166" s="1839"/>
      <c r="R166" s="1840">
        <f>AJ162</f>
        <v>47.5</v>
      </c>
      <c r="S166" s="1841"/>
      <c r="T166" s="1841"/>
      <c r="U166" s="1841"/>
      <c r="V166" s="1840">
        <f>AJ163</f>
        <v>59</v>
      </c>
      <c r="W166" s="1840"/>
      <c r="X166" s="1840"/>
      <c r="Y166" s="1840"/>
      <c r="Z166" s="1840"/>
    </row>
    <row r="167" spans="2:11" s="665" customFormat="1" ht="15.75">
      <c r="B167" s="51"/>
      <c r="C167" s="52"/>
      <c r="D167" s="52"/>
      <c r="E167" s="52"/>
      <c r="F167" s="54"/>
      <c r="G167" s="53"/>
      <c r="H167" s="53"/>
      <c r="I167" s="55"/>
      <c r="J167" s="56"/>
      <c r="K167" s="56"/>
    </row>
    <row r="168" spans="2:38" s="665" customFormat="1" ht="15.75">
      <c r="B168" s="51"/>
      <c r="C168" s="52"/>
      <c r="D168" s="1848"/>
      <c r="E168" s="1737"/>
      <c r="F168" s="1737"/>
      <c r="G168" s="53"/>
      <c r="H168" s="1770"/>
      <c r="I168" s="1849"/>
      <c r="J168" s="1849"/>
      <c r="K168" s="1849"/>
      <c r="N168" s="666"/>
      <c r="O168" s="666"/>
      <c r="P168" s="666"/>
      <c r="Q168" s="666"/>
      <c r="R168" s="1871">
        <f>N166+R166+V166</f>
        <v>155.5</v>
      </c>
      <c r="S168" s="1950"/>
      <c r="T168" s="1950"/>
      <c r="U168" s="1950"/>
      <c r="V168" s="666"/>
      <c r="W168" s="666"/>
      <c r="X168" s="666"/>
      <c r="Y168" s="666"/>
      <c r="Z168" s="666"/>
      <c r="AA168" s="666"/>
      <c r="AB168" s="666"/>
      <c r="AC168" s="666"/>
      <c r="AD168" s="666"/>
      <c r="AE168" s="666"/>
      <c r="AF168" s="666"/>
      <c r="AG168" s="666"/>
      <c r="AH168" s="666"/>
      <c r="AI168" s="666"/>
      <c r="AJ168" s="666"/>
      <c r="AK168" s="666"/>
      <c r="AL168" s="667"/>
    </row>
    <row r="169" spans="2:25" ht="15.75">
      <c r="B169" s="51"/>
      <c r="C169" s="52"/>
      <c r="D169" s="52"/>
      <c r="E169" s="52"/>
      <c r="F169" s="52"/>
      <c r="G169" s="54"/>
      <c r="H169" s="53"/>
      <c r="I169" s="53"/>
      <c r="J169" s="55"/>
      <c r="K169" s="56"/>
      <c r="L169" s="56"/>
      <c r="M169" s="8"/>
      <c r="N169" s="8"/>
      <c r="O169" s="8"/>
      <c r="P169" s="4"/>
      <c r="Q169" s="4"/>
      <c r="R169" s="8"/>
      <c r="S169" s="8"/>
      <c r="U169" s="8"/>
      <c r="V169" s="8"/>
      <c r="W169" s="8"/>
      <c r="Y169" s="8"/>
    </row>
    <row r="170" spans="2:25" ht="15.75">
      <c r="B170" s="51"/>
      <c r="C170" s="52"/>
      <c r="D170" s="1768"/>
      <c r="E170" s="1769"/>
      <c r="F170" s="1769"/>
      <c r="G170" s="1769"/>
      <c r="H170" s="53"/>
      <c r="I170" s="1770"/>
      <c r="J170" s="1771"/>
      <c r="K170" s="1771"/>
      <c r="L170" s="1771"/>
      <c r="M170" s="8"/>
      <c r="N170" s="8"/>
      <c r="O170" s="8"/>
      <c r="P170" s="4"/>
      <c r="Q170" s="4"/>
      <c r="R170" s="8"/>
      <c r="S170" s="8"/>
      <c r="U170" s="8"/>
      <c r="V170" s="8"/>
      <c r="W170" s="8"/>
      <c r="Y170" s="8"/>
    </row>
    <row r="171" spans="13:25" ht="15.75">
      <c r="M171" s="8"/>
      <c r="N171" s="8"/>
      <c r="O171" s="8"/>
      <c r="P171" s="4"/>
      <c r="Q171" s="4"/>
      <c r="R171" s="8"/>
      <c r="S171" s="8"/>
      <c r="U171" s="8"/>
      <c r="V171" s="8"/>
      <c r="W171" s="8"/>
      <c r="Y171" s="8"/>
    </row>
    <row r="172" spans="13:25" ht="15.75">
      <c r="M172" s="8"/>
      <c r="N172" s="8"/>
      <c r="O172" s="8"/>
      <c r="P172" s="4"/>
      <c r="Q172" s="4"/>
      <c r="R172" s="8"/>
      <c r="S172" s="8"/>
      <c r="U172" s="8"/>
      <c r="V172" s="8"/>
      <c r="W172" s="8"/>
      <c r="Y172" s="8"/>
    </row>
    <row r="173" spans="13:25" ht="15.75">
      <c r="M173" s="8"/>
      <c r="N173" s="8"/>
      <c r="O173" s="8"/>
      <c r="P173" s="4"/>
      <c r="Q173" s="4"/>
      <c r="R173" s="8"/>
      <c r="S173" s="8"/>
      <c r="U173" s="8"/>
      <c r="V173" s="8"/>
      <c r="W173" s="8"/>
      <c r="Y173" s="8"/>
    </row>
    <row r="174" spans="13:25" ht="15.75">
      <c r="M174" s="8"/>
      <c r="N174" s="8"/>
      <c r="O174" s="8"/>
      <c r="P174" s="4"/>
      <c r="Q174" s="4"/>
      <c r="R174" s="8"/>
      <c r="S174" s="8"/>
      <c r="U174" s="8"/>
      <c r="V174" s="8"/>
      <c r="W174" s="8"/>
      <c r="Y174" s="8"/>
    </row>
    <row r="175" spans="13:25" ht="15.75">
      <c r="M175" s="8"/>
      <c r="N175" s="8"/>
      <c r="O175" s="8"/>
      <c r="P175" s="4"/>
      <c r="Q175" s="4"/>
      <c r="R175" s="8"/>
      <c r="S175" s="8"/>
      <c r="U175" s="8"/>
      <c r="V175" s="8"/>
      <c r="W175" s="8"/>
      <c r="Y175" s="8"/>
    </row>
    <row r="176" spans="13:25" ht="15.75">
      <c r="M176" s="8"/>
      <c r="N176" s="8"/>
      <c r="O176" s="8"/>
      <c r="P176" s="4"/>
      <c r="Q176" s="4"/>
      <c r="R176" s="8"/>
      <c r="S176" s="8"/>
      <c r="U176" s="8"/>
      <c r="V176" s="8"/>
      <c r="W176" s="8"/>
      <c r="Y176" s="8"/>
    </row>
    <row r="177" spans="13:25" ht="15.75">
      <c r="M177" s="8"/>
      <c r="N177" s="8"/>
      <c r="O177" s="8"/>
      <c r="P177" s="4"/>
      <c r="Q177" s="4"/>
      <c r="R177" s="8"/>
      <c r="S177" s="8"/>
      <c r="U177" s="8"/>
      <c r="V177" s="8"/>
      <c r="W177" s="8"/>
      <c r="Y177" s="8"/>
    </row>
    <row r="178" spans="13:25" ht="15.75">
      <c r="M178" s="8"/>
      <c r="N178" s="8"/>
      <c r="O178" s="8"/>
      <c r="P178" s="4"/>
      <c r="Q178" s="4"/>
      <c r="R178" s="8"/>
      <c r="S178" s="8"/>
      <c r="U178" s="8"/>
      <c r="V178" s="8"/>
      <c r="W178" s="8"/>
      <c r="Y178" s="8"/>
    </row>
    <row r="179" spans="7:25" ht="15.75">
      <c r="G179" s="9">
        <v>0</v>
      </c>
      <c r="H179" s="8">
        <v>2</v>
      </c>
      <c r="I179" s="8">
        <v>2</v>
      </c>
      <c r="J179" s="8">
        <v>2</v>
      </c>
      <c r="K179" s="8">
        <v>2</v>
      </c>
      <c r="L179" s="8">
        <v>2</v>
      </c>
      <c r="M179" s="8">
        <v>2</v>
      </c>
      <c r="N179" s="8">
        <v>2</v>
      </c>
      <c r="O179" s="8">
        <v>4</v>
      </c>
      <c r="P179" s="4"/>
      <c r="Q179" s="4">
        <v>2</v>
      </c>
      <c r="R179" s="8"/>
      <c r="S179" s="8">
        <v>2</v>
      </c>
      <c r="T179" s="8">
        <v>2</v>
      </c>
      <c r="U179" s="8">
        <v>2</v>
      </c>
      <c r="V179" s="8">
        <v>2</v>
      </c>
      <c r="W179" s="8">
        <v>2</v>
      </c>
      <c r="X179" s="8">
        <v>2</v>
      </c>
      <c r="Y179" s="8">
        <f>SUM(G179:X179)</f>
        <v>32</v>
      </c>
    </row>
    <row r="180" spans="7:25" ht="15.75">
      <c r="G180" s="9">
        <v>2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/>
      <c r="N180" s="8"/>
      <c r="O180" s="8"/>
      <c r="P180" s="4">
        <v>2</v>
      </c>
      <c r="Q180" s="4"/>
      <c r="R180" s="8">
        <v>2</v>
      </c>
      <c r="S180" s="8"/>
      <c r="T180" s="8">
        <v>4</v>
      </c>
      <c r="U180" s="8"/>
      <c r="V180" s="8"/>
      <c r="W180" s="8"/>
      <c r="X180" s="8">
        <v>2</v>
      </c>
      <c r="Y180" s="8">
        <f>SUM(G180:X180)</f>
        <v>12</v>
      </c>
    </row>
    <row r="181" spans="13:25" ht="15.75">
      <c r="M181" s="8"/>
      <c r="N181" s="8"/>
      <c r="O181" s="8"/>
      <c r="P181" s="4"/>
      <c r="Q181" s="4"/>
      <c r="R181" s="8"/>
      <c r="S181" s="8"/>
      <c r="U181" s="8"/>
      <c r="V181" s="8"/>
      <c r="W181" s="8"/>
      <c r="Y181" s="8"/>
    </row>
    <row r="182" spans="13:25" ht="15.75">
      <c r="M182" s="8"/>
      <c r="N182" s="8"/>
      <c r="O182" s="8"/>
      <c r="P182" s="4"/>
      <c r="Q182" s="4"/>
      <c r="R182" s="8"/>
      <c r="S182" s="8"/>
      <c r="U182" s="8"/>
      <c r="V182" s="8"/>
      <c r="W182" s="8"/>
      <c r="Y182" s="8"/>
    </row>
    <row r="183" spans="13:25" ht="15.75">
      <c r="M183" s="8"/>
      <c r="N183" s="8"/>
      <c r="O183" s="8"/>
      <c r="P183" s="4"/>
      <c r="Q183" s="4"/>
      <c r="R183" s="8"/>
      <c r="S183" s="8"/>
      <c r="U183" s="8"/>
      <c r="V183" s="8"/>
      <c r="W183" s="8"/>
      <c r="Y183" s="8"/>
    </row>
    <row r="184" spans="13:25" ht="15.75">
      <c r="M184" s="8"/>
      <c r="N184" s="8"/>
      <c r="O184" s="8"/>
      <c r="P184" s="4"/>
      <c r="Q184" s="4"/>
      <c r="R184" s="8"/>
      <c r="S184" s="8"/>
      <c r="U184" s="8"/>
      <c r="V184" s="8"/>
      <c r="W184" s="8"/>
      <c r="Y184" s="8"/>
    </row>
    <row r="185" spans="13:25" ht="15.75">
      <c r="M185" s="8"/>
      <c r="N185" s="8"/>
      <c r="O185" s="8"/>
      <c r="P185" s="4"/>
      <c r="Q185" s="4"/>
      <c r="R185" s="8"/>
      <c r="S185" s="8"/>
      <c r="U185" s="8"/>
      <c r="V185" s="8"/>
      <c r="W185" s="8"/>
      <c r="Y185" s="8"/>
    </row>
    <row r="186" spans="13:25" ht="15.75">
      <c r="M186" s="8"/>
      <c r="N186" s="8"/>
      <c r="O186" s="8"/>
      <c r="P186" s="4"/>
      <c r="Q186" s="4"/>
      <c r="R186" s="8"/>
      <c r="S186" s="8"/>
      <c r="U186" s="8"/>
      <c r="V186" s="8"/>
      <c r="W186" s="8"/>
      <c r="Y186" s="8"/>
    </row>
    <row r="187" spans="10:25" ht="15.75">
      <c r="J187" s="8">
        <v>108</v>
      </c>
      <c r="K187" s="8">
        <v>2</v>
      </c>
      <c r="M187" s="8"/>
      <c r="N187" s="8"/>
      <c r="O187" s="8"/>
      <c r="P187" s="4"/>
      <c r="Q187" s="4"/>
      <c r="R187" s="8"/>
      <c r="S187" s="8"/>
      <c r="U187" s="8"/>
      <c r="V187" s="8"/>
      <c r="W187" s="8"/>
      <c r="Y187" s="8"/>
    </row>
    <row r="188" spans="10:25" ht="15.75">
      <c r="J188" s="8">
        <v>32</v>
      </c>
      <c r="K188" s="8">
        <v>12</v>
      </c>
      <c r="M188" s="8"/>
      <c r="N188" s="8"/>
      <c r="O188" s="8"/>
      <c r="P188" s="4"/>
      <c r="Q188" s="4"/>
      <c r="R188" s="8"/>
      <c r="S188" s="8"/>
      <c r="U188" s="8"/>
      <c r="V188" s="8"/>
      <c r="W188" s="8"/>
      <c r="Y188" s="8"/>
    </row>
    <row r="189" spans="10:25" ht="15.75">
      <c r="J189" s="8">
        <v>12</v>
      </c>
      <c r="K189" s="8">
        <v>2</v>
      </c>
      <c r="M189" s="8"/>
      <c r="N189" s="8"/>
      <c r="O189" s="8"/>
      <c r="P189" s="4"/>
      <c r="Q189" s="4"/>
      <c r="R189" s="8"/>
      <c r="S189" s="8"/>
      <c r="U189" s="8"/>
      <c r="V189" s="8"/>
      <c r="W189" s="8"/>
      <c r="Y189" s="8"/>
    </row>
    <row r="190" spans="13:25" ht="15.75">
      <c r="M190" s="8"/>
      <c r="N190" s="8"/>
      <c r="O190" s="8"/>
      <c r="P190" s="4"/>
      <c r="Q190" s="4"/>
      <c r="R190" s="8"/>
      <c r="S190" s="8"/>
      <c r="U190" s="8"/>
      <c r="V190" s="8"/>
      <c r="W190" s="8"/>
      <c r="Y190" s="8"/>
    </row>
    <row r="191" spans="13:25" ht="15.75">
      <c r="M191" s="8"/>
      <c r="N191" s="8"/>
      <c r="O191" s="8"/>
      <c r="P191" s="4"/>
      <c r="Q191" s="4"/>
      <c r="R191" s="8"/>
      <c r="S191" s="8"/>
      <c r="U191" s="8"/>
      <c r="V191" s="8"/>
      <c r="W191" s="8"/>
      <c r="Y191" s="8"/>
    </row>
    <row r="192" spans="13:25" ht="15.75">
      <c r="M192" s="8"/>
      <c r="N192" s="8"/>
      <c r="O192" s="8"/>
      <c r="P192" s="4"/>
      <c r="Q192" s="4"/>
      <c r="R192" s="8"/>
      <c r="S192" s="8"/>
      <c r="U192" s="8"/>
      <c r="V192" s="8"/>
      <c r="W192" s="8"/>
      <c r="Y192" s="8"/>
    </row>
    <row r="193" spans="13:25" ht="15.75">
      <c r="M193" s="8"/>
      <c r="N193" s="8"/>
      <c r="O193" s="8"/>
      <c r="P193" s="4"/>
      <c r="Q193" s="4"/>
      <c r="R193" s="8"/>
      <c r="S193" s="8"/>
      <c r="U193" s="8"/>
      <c r="V193" s="8"/>
      <c r="W193" s="8"/>
      <c r="Y193" s="8"/>
    </row>
    <row r="194" spans="11:25" ht="15.75">
      <c r="K194" s="8">
        <v>168</v>
      </c>
      <c r="L194" s="8">
        <v>108</v>
      </c>
      <c r="M194" s="8">
        <v>2</v>
      </c>
      <c r="N194" s="8"/>
      <c r="O194" s="8">
        <v>32</v>
      </c>
      <c r="P194" s="4">
        <v>12</v>
      </c>
      <c r="Q194" s="4"/>
      <c r="R194" s="8">
        <v>12</v>
      </c>
      <c r="S194" s="8">
        <v>2</v>
      </c>
      <c r="U194" s="8"/>
      <c r="V194" s="8"/>
      <c r="W194" s="8"/>
      <c r="Y194" s="8"/>
    </row>
    <row r="195" spans="13:25" ht="15.75">
      <c r="M195" s="8"/>
      <c r="N195" s="8"/>
      <c r="O195" s="8"/>
      <c r="P195" s="4"/>
      <c r="Q195" s="4"/>
      <c r="R195" s="8"/>
      <c r="S195" s="8"/>
      <c r="U195" s="8"/>
      <c r="V195" s="8"/>
      <c r="W195" s="8"/>
      <c r="Y195" s="8"/>
    </row>
    <row r="196" spans="11:25" ht="15.75">
      <c r="K196" s="8">
        <v>114</v>
      </c>
      <c r="L196" s="8">
        <v>78</v>
      </c>
      <c r="M196" s="8">
        <v>0</v>
      </c>
      <c r="N196" s="8"/>
      <c r="O196" s="8">
        <v>20</v>
      </c>
      <c r="P196" s="4">
        <v>2</v>
      </c>
      <c r="Q196" s="4"/>
      <c r="R196" s="8">
        <v>0</v>
      </c>
      <c r="S196" s="8">
        <v>14</v>
      </c>
      <c r="U196" s="8"/>
      <c r="V196" s="8"/>
      <c r="W196" s="8"/>
      <c r="Y196" s="8"/>
    </row>
    <row r="197" spans="13:25" ht="15.75">
      <c r="M197" s="8"/>
      <c r="N197" s="8"/>
      <c r="O197" s="8"/>
      <c r="P197" s="4"/>
      <c r="Q197" s="4"/>
      <c r="R197" s="8"/>
      <c r="S197" s="8"/>
      <c r="U197" s="8"/>
      <c r="V197" s="8"/>
      <c r="W197" s="8"/>
      <c r="Y197" s="8"/>
    </row>
    <row r="198" spans="11:25" ht="15.75">
      <c r="K198" s="8">
        <v>8</v>
      </c>
      <c r="L198" s="8">
        <v>4</v>
      </c>
      <c r="M198" s="8">
        <v>0</v>
      </c>
      <c r="N198" s="8"/>
      <c r="O198" s="8"/>
      <c r="P198" s="4"/>
      <c r="Q198" s="4"/>
      <c r="R198" s="8">
        <v>4</v>
      </c>
      <c r="S198" s="8">
        <v>0</v>
      </c>
      <c r="U198" s="8"/>
      <c r="V198" s="8"/>
      <c r="W198" s="8"/>
      <c r="Y198" s="8"/>
    </row>
    <row r="199" spans="11:25" ht="15.75">
      <c r="K199" s="8">
        <f>SUM(K194:K198)</f>
        <v>290</v>
      </c>
      <c r="L199" s="8">
        <f aca="true" t="shared" si="14" ref="L199:S199">SUM(L194:L198)</f>
        <v>190</v>
      </c>
      <c r="M199" s="8">
        <f t="shared" si="14"/>
        <v>2</v>
      </c>
      <c r="N199" s="8">
        <f t="shared" si="14"/>
        <v>0</v>
      </c>
      <c r="O199" s="8">
        <f t="shared" si="14"/>
        <v>52</v>
      </c>
      <c r="P199" s="8">
        <f t="shared" si="14"/>
        <v>14</v>
      </c>
      <c r="Q199" s="8">
        <f t="shared" si="14"/>
        <v>0</v>
      </c>
      <c r="R199" s="8">
        <f t="shared" si="14"/>
        <v>16</v>
      </c>
      <c r="S199" s="8">
        <f t="shared" si="14"/>
        <v>16</v>
      </c>
      <c r="U199" s="8"/>
      <c r="V199" s="8"/>
      <c r="W199" s="8"/>
      <c r="Y199" s="8"/>
    </row>
    <row r="200" spans="13:25" ht="15.75">
      <c r="M200" s="8"/>
      <c r="N200" s="8"/>
      <c r="O200" s="8"/>
      <c r="P200" s="4"/>
      <c r="Q200" s="4"/>
      <c r="R200" s="8"/>
      <c r="S200" s="8"/>
      <c r="U200" s="8"/>
      <c r="V200" s="8"/>
      <c r="W200" s="8"/>
      <c r="Y200" s="8"/>
    </row>
    <row r="201" spans="11:25" ht="15.75">
      <c r="K201" s="8">
        <v>40</v>
      </c>
      <c r="L201" s="8">
        <v>28</v>
      </c>
      <c r="M201" s="8">
        <v>0</v>
      </c>
      <c r="N201" s="8"/>
      <c r="O201" s="8">
        <v>8</v>
      </c>
      <c r="P201" s="4">
        <v>4</v>
      </c>
      <c r="Q201" s="4"/>
      <c r="R201" s="8"/>
      <c r="S201" s="8"/>
      <c r="U201" s="8"/>
      <c r="V201" s="8"/>
      <c r="W201" s="8"/>
      <c r="Y201" s="8"/>
    </row>
    <row r="202" spans="11:25" ht="15.75">
      <c r="K202" s="8">
        <f>SUM(K199:K201)</f>
        <v>330</v>
      </c>
      <c r="L202" s="8">
        <f aca="true" t="shared" si="15" ref="L202:S202">SUM(L199:L201)</f>
        <v>218</v>
      </c>
      <c r="M202" s="8">
        <f t="shared" si="15"/>
        <v>2</v>
      </c>
      <c r="N202" s="8">
        <f t="shared" si="15"/>
        <v>0</v>
      </c>
      <c r="O202" s="8">
        <f t="shared" si="15"/>
        <v>60</v>
      </c>
      <c r="P202" s="8">
        <f t="shared" si="15"/>
        <v>18</v>
      </c>
      <c r="Q202" s="8">
        <f t="shared" si="15"/>
        <v>0</v>
      </c>
      <c r="R202" s="8">
        <f t="shared" si="15"/>
        <v>16</v>
      </c>
      <c r="S202" s="8">
        <f t="shared" si="15"/>
        <v>16</v>
      </c>
      <c r="U202" s="8"/>
      <c r="V202" s="8"/>
      <c r="W202" s="8"/>
      <c r="Y202" s="8"/>
    </row>
    <row r="203" spans="13:25" ht="15.75">
      <c r="M203" s="8"/>
      <c r="N203" s="8"/>
      <c r="O203" s="8"/>
      <c r="P203" s="4"/>
      <c r="Q203" s="4"/>
      <c r="R203" s="8"/>
      <c r="S203" s="8"/>
      <c r="U203" s="8"/>
      <c r="V203" s="8"/>
      <c r="W203" s="8"/>
      <c r="Y203" s="8"/>
    </row>
    <row r="204" spans="13:25" ht="15.75">
      <c r="M204" s="8"/>
      <c r="N204" s="8"/>
      <c r="O204" s="8"/>
      <c r="P204" s="4"/>
      <c r="Q204" s="4"/>
      <c r="R204" s="8"/>
      <c r="S204" s="8"/>
      <c r="U204" s="8"/>
      <c r="V204" s="8"/>
      <c r="W204" s="8"/>
      <c r="Y204" s="8"/>
    </row>
    <row r="205" spans="13:25" ht="15.75">
      <c r="M205" s="8"/>
      <c r="N205" s="8"/>
      <c r="O205" s="8"/>
      <c r="P205" s="4"/>
      <c r="Q205" s="4"/>
      <c r="R205" s="8"/>
      <c r="S205" s="8"/>
      <c r="U205" s="8"/>
      <c r="V205" s="8"/>
      <c r="W205" s="8"/>
      <c r="Y205" s="8"/>
    </row>
    <row r="206" spans="13:25" ht="15.75">
      <c r="M206" s="8"/>
      <c r="N206" s="8"/>
      <c r="O206" s="8"/>
      <c r="P206" s="4"/>
      <c r="Q206" s="4"/>
      <c r="R206" s="8"/>
      <c r="S206" s="8"/>
      <c r="U206" s="8"/>
      <c r="V206" s="8"/>
      <c r="W206" s="8"/>
      <c r="Y206" s="8"/>
    </row>
    <row r="207" spans="13:25" ht="15.75">
      <c r="M207" s="8"/>
      <c r="N207" s="8"/>
      <c r="O207" s="8"/>
      <c r="P207" s="4"/>
      <c r="Q207" s="4"/>
      <c r="R207" s="8"/>
      <c r="S207" s="8"/>
      <c r="U207" s="8"/>
      <c r="V207" s="8"/>
      <c r="W207" s="8"/>
      <c r="Y207" s="8"/>
    </row>
  </sheetData>
  <sheetProtection/>
  <mergeCells count="129">
    <mergeCell ref="A1:Z1"/>
    <mergeCell ref="A2:A7"/>
    <mergeCell ref="B2:B7"/>
    <mergeCell ref="C2:D3"/>
    <mergeCell ref="E2:E7"/>
    <mergeCell ref="F2:F7"/>
    <mergeCell ref="G2:G7"/>
    <mergeCell ref="H2:M2"/>
    <mergeCell ref="N2:Z3"/>
    <mergeCell ref="H3:H7"/>
    <mergeCell ref="I3:L3"/>
    <mergeCell ref="M3:M7"/>
    <mergeCell ref="C4:C7"/>
    <mergeCell ref="D4:D7"/>
    <mergeCell ref="I4:I7"/>
    <mergeCell ref="J4:J7"/>
    <mergeCell ref="K4:K7"/>
    <mergeCell ref="L4:L7"/>
    <mergeCell ref="N4:Q4"/>
    <mergeCell ref="R4:U4"/>
    <mergeCell ref="V4:Z4"/>
    <mergeCell ref="N5:O5"/>
    <mergeCell ref="P5:Q5"/>
    <mergeCell ref="R5:S5"/>
    <mergeCell ref="T5:U5"/>
    <mergeCell ref="V5:W5"/>
    <mergeCell ref="X5:Y5"/>
    <mergeCell ref="N6:Z6"/>
    <mergeCell ref="N7:O7"/>
    <mergeCell ref="P7:Q7"/>
    <mergeCell ref="R7:S7"/>
    <mergeCell ref="T7:U7"/>
    <mergeCell ref="V7:W7"/>
    <mergeCell ref="X7:Y7"/>
    <mergeCell ref="A9:Z9"/>
    <mergeCell ref="A10:Z10"/>
    <mergeCell ref="AC17:AE17"/>
    <mergeCell ref="AF17:AH17"/>
    <mergeCell ref="AI17:AL17"/>
    <mergeCell ref="AM17:AN17"/>
    <mergeCell ref="AO17:AP17"/>
    <mergeCell ref="AQ17:AR17"/>
    <mergeCell ref="A20:B20"/>
    <mergeCell ref="A21:B21"/>
    <mergeCell ref="A22:B22"/>
    <mergeCell ref="A23:Z23"/>
    <mergeCell ref="AD41:AG41"/>
    <mergeCell ref="A63:B63"/>
    <mergeCell ref="A64:B64"/>
    <mergeCell ref="A65:B65"/>
    <mergeCell ref="A66:Z66"/>
    <mergeCell ref="A67:Z67"/>
    <mergeCell ref="A123:Z123"/>
    <mergeCell ref="A126:B126"/>
    <mergeCell ref="A127:Z127"/>
    <mergeCell ref="A132:B132"/>
    <mergeCell ref="A133:B133"/>
    <mergeCell ref="A134:B134"/>
    <mergeCell ref="A135:M135"/>
    <mergeCell ref="A136:B136"/>
    <mergeCell ref="A137:B137"/>
    <mergeCell ref="A138:B138"/>
    <mergeCell ref="A139:Z139"/>
    <mergeCell ref="A150:B150"/>
    <mergeCell ref="A151:B151"/>
    <mergeCell ref="A152:B152"/>
    <mergeCell ref="A153:B153"/>
    <mergeCell ref="A154:B154"/>
    <mergeCell ref="A155:B155"/>
    <mergeCell ref="A156:M156"/>
    <mergeCell ref="N156:O156"/>
    <mergeCell ref="P156:Q156"/>
    <mergeCell ref="R156:S156"/>
    <mergeCell ref="T156:U156"/>
    <mergeCell ref="V156:W156"/>
    <mergeCell ref="X156:Y156"/>
    <mergeCell ref="A157:M157"/>
    <mergeCell ref="N157:O157"/>
    <mergeCell ref="P157:Q157"/>
    <mergeCell ref="R157:S157"/>
    <mergeCell ref="T157:U157"/>
    <mergeCell ref="V157:W157"/>
    <mergeCell ref="V159:W159"/>
    <mergeCell ref="X157:Y157"/>
    <mergeCell ref="X158:Y158"/>
    <mergeCell ref="X159:Y159"/>
    <mergeCell ref="A158:M158"/>
    <mergeCell ref="N158:O158"/>
    <mergeCell ref="P158:Q158"/>
    <mergeCell ref="R158:S158"/>
    <mergeCell ref="T158:U158"/>
    <mergeCell ref="V158:W158"/>
    <mergeCell ref="J161:M161"/>
    <mergeCell ref="N161:O161"/>
    <mergeCell ref="P161:Q161"/>
    <mergeCell ref="R161:S161"/>
    <mergeCell ref="T161:U161"/>
    <mergeCell ref="N159:O159"/>
    <mergeCell ref="P159:Q159"/>
    <mergeCell ref="R159:S159"/>
    <mergeCell ref="T159:U159"/>
    <mergeCell ref="V161:W161"/>
    <mergeCell ref="X161:Y161"/>
    <mergeCell ref="A159:M159"/>
    <mergeCell ref="N162:O162"/>
    <mergeCell ref="P162:Q162"/>
    <mergeCell ref="R162:S162"/>
    <mergeCell ref="T162:U162"/>
    <mergeCell ref="V162:W162"/>
    <mergeCell ref="X162:Y162"/>
    <mergeCell ref="A160:M160"/>
    <mergeCell ref="V166:Z166"/>
    <mergeCell ref="N163:Q163"/>
    <mergeCell ref="R163:U163"/>
    <mergeCell ref="V163:Z163"/>
    <mergeCell ref="K164:M164"/>
    <mergeCell ref="N164:Q164"/>
    <mergeCell ref="R164:U164"/>
    <mergeCell ref="V164:Z164"/>
    <mergeCell ref="D168:F168"/>
    <mergeCell ref="H168:K168"/>
    <mergeCell ref="R168:U168"/>
    <mergeCell ref="D170:G170"/>
    <mergeCell ref="I170:L170"/>
    <mergeCell ref="B165:T165"/>
    <mergeCell ref="D166:F166"/>
    <mergeCell ref="H166:K166"/>
    <mergeCell ref="N166:Q166"/>
    <mergeCell ref="R166:U166"/>
  </mergeCells>
  <printOptions/>
  <pageMargins left="1.062992125984252" right="0.3937007874015748" top="0.73" bottom="0.86" header="0.3937007874015748" footer="0.7480314960629921"/>
  <pageSetup fitToHeight="6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08"/>
  <sheetViews>
    <sheetView zoomScale="80" zoomScaleNormal="80" zoomScaleSheetLayoutView="90" zoomScalePageLayoutView="80" workbookViewId="0" topLeftCell="A90">
      <selection activeCell="G63" sqref="G63"/>
    </sheetView>
  </sheetViews>
  <sheetFormatPr defaultColWidth="9.00390625" defaultRowHeight="12.75"/>
  <cols>
    <col min="1" max="1" width="10.00390625" style="7" customWidth="1"/>
    <col min="2" max="2" width="35.125" style="8" customWidth="1"/>
    <col min="3" max="3" width="6.875" style="9" customWidth="1"/>
    <col min="4" max="4" width="5.75390625" style="10" customWidth="1"/>
    <col min="5" max="6" width="5.625" style="9" customWidth="1"/>
    <col min="7" max="7" width="8.125" style="9" customWidth="1"/>
    <col min="8" max="8" width="9.00390625" style="8" customWidth="1"/>
    <col min="9" max="9" width="7.625" style="8" customWidth="1"/>
    <col min="10" max="10" width="7.125" style="8" customWidth="1"/>
    <col min="11" max="11" width="6.375" style="8" customWidth="1"/>
    <col min="12" max="12" width="5.875" style="8" customWidth="1"/>
    <col min="13" max="13" width="8.125" style="408" customWidth="1"/>
    <col min="14" max="14" width="7.75390625" style="17" customWidth="1"/>
    <col min="15" max="15" width="5.375" style="282" customWidth="1"/>
    <col min="16" max="16" width="7.625" style="13" customWidth="1"/>
    <col min="17" max="17" width="4.875" style="606" customWidth="1"/>
    <col min="18" max="18" width="6.375" style="17" customWidth="1"/>
    <col min="19" max="19" width="5.625" style="282" customWidth="1"/>
    <col min="20" max="20" width="6.75390625" style="8" customWidth="1"/>
    <col min="21" max="21" width="5.375" style="282" customWidth="1"/>
    <col min="22" max="22" width="7.75390625" style="17" customWidth="1"/>
    <col min="23" max="23" width="4.75390625" style="282" customWidth="1"/>
    <col min="24" max="24" width="5.875" style="8" customWidth="1"/>
    <col min="25" max="25" width="5.125" style="282" customWidth="1"/>
    <col min="26" max="26" width="6.875" style="8" bestFit="1" customWidth="1"/>
    <col min="27" max="16384" width="9.125" style="8" customWidth="1"/>
  </cols>
  <sheetData>
    <row r="1" spans="1:26" s="5" customFormat="1" ht="18" customHeight="1">
      <c r="A1" s="1796" t="s">
        <v>292</v>
      </c>
      <c r="B1" s="1797"/>
      <c r="C1" s="1797"/>
      <c r="D1" s="1797"/>
      <c r="E1" s="1797"/>
      <c r="F1" s="1797"/>
      <c r="G1" s="1797"/>
      <c r="H1" s="1797"/>
      <c r="I1" s="1797"/>
      <c r="J1" s="1797"/>
      <c r="K1" s="1797"/>
      <c r="L1" s="1797"/>
      <c r="M1" s="1797"/>
      <c r="N1" s="1797"/>
      <c r="O1" s="1797"/>
      <c r="P1" s="1797"/>
      <c r="Q1" s="1797"/>
      <c r="R1" s="1797"/>
      <c r="S1" s="1797"/>
      <c r="T1" s="1797"/>
      <c r="U1" s="1797"/>
      <c r="V1" s="1797"/>
      <c r="W1" s="1797"/>
      <c r="X1" s="1797"/>
      <c r="Y1" s="1797"/>
      <c r="Z1" s="1798"/>
    </row>
    <row r="2" spans="1:26" s="5" customFormat="1" ht="18.75" customHeight="1">
      <c r="A2" s="1805" t="s">
        <v>20</v>
      </c>
      <c r="B2" s="1799" t="s">
        <v>28</v>
      </c>
      <c r="C2" s="1807" t="s">
        <v>310</v>
      </c>
      <c r="D2" s="1808"/>
      <c r="E2" s="1803" t="s">
        <v>32</v>
      </c>
      <c r="F2" s="1803" t="s">
        <v>118</v>
      </c>
      <c r="G2" s="1803" t="s">
        <v>33</v>
      </c>
      <c r="H2" s="1799" t="s">
        <v>21</v>
      </c>
      <c r="I2" s="1799"/>
      <c r="J2" s="1799"/>
      <c r="K2" s="1799"/>
      <c r="L2" s="1799"/>
      <c r="M2" s="1799"/>
      <c r="N2" s="1828" t="s">
        <v>22</v>
      </c>
      <c r="O2" s="1829"/>
      <c r="P2" s="1829"/>
      <c r="Q2" s="1829"/>
      <c r="R2" s="1829"/>
      <c r="S2" s="1829"/>
      <c r="T2" s="1829"/>
      <c r="U2" s="1829"/>
      <c r="V2" s="1829"/>
      <c r="W2" s="1829"/>
      <c r="X2" s="1829"/>
      <c r="Y2" s="1829"/>
      <c r="Z2" s="1830"/>
    </row>
    <row r="3" spans="1:26" s="5" customFormat="1" ht="24.75" customHeight="1">
      <c r="A3" s="1805"/>
      <c r="B3" s="1799"/>
      <c r="C3" s="1809"/>
      <c r="D3" s="1810"/>
      <c r="E3" s="1804"/>
      <c r="F3" s="1804"/>
      <c r="G3" s="1804"/>
      <c r="H3" s="1811" t="s">
        <v>23</v>
      </c>
      <c r="I3" s="1786" t="s">
        <v>24</v>
      </c>
      <c r="J3" s="1787"/>
      <c r="K3" s="1787"/>
      <c r="L3" s="1787"/>
      <c r="M3" s="1826" t="s">
        <v>25</v>
      </c>
      <c r="N3" s="1831"/>
      <c r="O3" s="1832"/>
      <c r="P3" s="1832"/>
      <c r="Q3" s="1832"/>
      <c r="R3" s="1832"/>
      <c r="S3" s="1832"/>
      <c r="T3" s="1832"/>
      <c r="U3" s="1832"/>
      <c r="V3" s="1832"/>
      <c r="W3" s="1832"/>
      <c r="X3" s="1832"/>
      <c r="Y3" s="1832"/>
      <c r="Z3" s="1833"/>
    </row>
    <row r="4" spans="1:26" s="5" customFormat="1" ht="18" customHeight="1">
      <c r="A4" s="1805"/>
      <c r="B4" s="1799"/>
      <c r="C4" s="1811" t="s">
        <v>26</v>
      </c>
      <c r="D4" s="1811" t="s">
        <v>27</v>
      </c>
      <c r="E4" s="1804"/>
      <c r="F4" s="1804"/>
      <c r="G4" s="1804"/>
      <c r="H4" s="1811"/>
      <c r="I4" s="1788" t="s">
        <v>119</v>
      </c>
      <c r="J4" s="1811" t="s">
        <v>38</v>
      </c>
      <c r="K4" s="1793" t="s">
        <v>39</v>
      </c>
      <c r="L4" s="1794" t="s">
        <v>40</v>
      </c>
      <c r="M4" s="1826"/>
      <c r="N4" s="1800" t="s">
        <v>297</v>
      </c>
      <c r="O4" s="1800"/>
      <c r="P4" s="1800"/>
      <c r="Q4" s="1800"/>
      <c r="R4" s="1783" t="s">
        <v>298</v>
      </c>
      <c r="S4" s="1784"/>
      <c r="T4" s="1784"/>
      <c r="U4" s="1785"/>
      <c r="V4" s="1800" t="s">
        <v>293</v>
      </c>
      <c r="W4" s="1800"/>
      <c r="X4" s="1800"/>
      <c r="Y4" s="1800"/>
      <c r="Z4" s="1800"/>
    </row>
    <row r="5" spans="1:28" s="5" customFormat="1" ht="15.75">
      <c r="A5" s="1805"/>
      <c r="B5" s="1799"/>
      <c r="C5" s="1811"/>
      <c r="D5" s="1811"/>
      <c r="E5" s="1804"/>
      <c r="F5" s="1804"/>
      <c r="G5" s="1804"/>
      <c r="H5" s="1811"/>
      <c r="I5" s="1789"/>
      <c r="J5" s="1811"/>
      <c r="K5" s="1793"/>
      <c r="L5" s="1795"/>
      <c r="M5" s="1826"/>
      <c r="N5" s="1781">
        <v>1</v>
      </c>
      <c r="O5" s="1782"/>
      <c r="P5" s="1781">
        <v>2</v>
      </c>
      <c r="Q5" s="1782"/>
      <c r="R5" s="1781">
        <v>3</v>
      </c>
      <c r="S5" s="1782"/>
      <c r="T5" s="1781">
        <v>4</v>
      </c>
      <c r="U5" s="1782"/>
      <c r="V5" s="1781">
        <v>5</v>
      </c>
      <c r="W5" s="1782"/>
      <c r="X5" s="1781" t="s">
        <v>299</v>
      </c>
      <c r="Y5" s="1782"/>
      <c r="Z5" s="58" t="s">
        <v>300</v>
      </c>
      <c r="AB5" s="1038">
        <v>22.5</v>
      </c>
    </row>
    <row r="6" spans="1:28" s="5" customFormat="1" ht="18.75" customHeight="1">
      <c r="A6" s="1805"/>
      <c r="B6" s="1799"/>
      <c r="C6" s="1811"/>
      <c r="D6" s="1811"/>
      <c r="E6" s="1804"/>
      <c r="F6" s="1804"/>
      <c r="G6" s="1804"/>
      <c r="H6" s="1811"/>
      <c r="I6" s="1789"/>
      <c r="J6" s="1811"/>
      <c r="K6" s="1793"/>
      <c r="L6" s="1795"/>
      <c r="M6" s="1826"/>
      <c r="N6" s="1783" t="s">
        <v>41</v>
      </c>
      <c r="O6" s="1784"/>
      <c r="P6" s="1784"/>
      <c r="Q6" s="1784"/>
      <c r="R6" s="1784"/>
      <c r="S6" s="1784"/>
      <c r="T6" s="1784"/>
      <c r="U6" s="1784"/>
      <c r="V6" s="1784"/>
      <c r="W6" s="1784"/>
      <c r="X6" s="1784"/>
      <c r="Y6" s="1784"/>
      <c r="Z6" s="1785"/>
      <c r="AB6" s="1038">
        <v>63.5</v>
      </c>
    </row>
    <row r="7" spans="1:28" s="5" customFormat="1" ht="17.25" customHeight="1" thickBot="1">
      <c r="A7" s="1806"/>
      <c r="B7" s="1812"/>
      <c r="C7" s="1803"/>
      <c r="D7" s="1803"/>
      <c r="E7" s="1804"/>
      <c r="F7" s="1804"/>
      <c r="G7" s="1804"/>
      <c r="H7" s="1803"/>
      <c r="I7" s="1790"/>
      <c r="J7" s="1811"/>
      <c r="K7" s="1788"/>
      <c r="L7" s="1795"/>
      <c r="M7" s="1827"/>
      <c r="N7" s="1791">
        <v>15</v>
      </c>
      <c r="O7" s="1792"/>
      <c r="P7" s="1791">
        <v>9</v>
      </c>
      <c r="Q7" s="1792"/>
      <c r="R7" s="1791">
        <v>15</v>
      </c>
      <c r="S7" s="1792"/>
      <c r="T7" s="1791">
        <v>9</v>
      </c>
      <c r="U7" s="1792"/>
      <c r="V7" s="1791">
        <v>15</v>
      </c>
      <c r="W7" s="1792"/>
      <c r="X7" s="1801">
        <v>9</v>
      </c>
      <c r="Y7" s="1802"/>
      <c r="Z7" s="58">
        <v>9</v>
      </c>
      <c r="AB7" s="1038">
        <v>137.5</v>
      </c>
    </row>
    <row r="8" spans="1:28" s="5" customFormat="1" ht="16.5" customHeight="1" thickBot="1">
      <c r="A8" s="59">
        <v>1</v>
      </c>
      <c r="B8" s="60">
        <v>2</v>
      </c>
      <c r="C8" s="61">
        <v>3</v>
      </c>
      <c r="D8" s="61">
        <v>4</v>
      </c>
      <c r="E8" s="61">
        <v>5</v>
      </c>
      <c r="F8" s="61">
        <v>6</v>
      </c>
      <c r="G8" s="61">
        <v>7</v>
      </c>
      <c r="H8" s="61">
        <v>8</v>
      </c>
      <c r="I8" s="61">
        <v>9</v>
      </c>
      <c r="J8" s="61">
        <v>10</v>
      </c>
      <c r="K8" s="61">
        <v>11</v>
      </c>
      <c r="L8" s="62">
        <v>12</v>
      </c>
      <c r="M8" s="382">
        <v>13</v>
      </c>
      <c r="N8" s="63">
        <v>14</v>
      </c>
      <c r="O8" s="289">
        <v>15</v>
      </c>
      <c r="P8" s="63">
        <v>16</v>
      </c>
      <c r="Q8" s="289">
        <v>17</v>
      </c>
      <c r="R8" s="63">
        <v>18</v>
      </c>
      <c r="S8" s="289">
        <v>19</v>
      </c>
      <c r="T8" s="63">
        <v>20</v>
      </c>
      <c r="U8" s="289">
        <v>21</v>
      </c>
      <c r="V8" s="64">
        <v>22</v>
      </c>
      <c r="W8" s="257">
        <v>23</v>
      </c>
      <c r="X8" s="65">
        <v>24</v>
      </c>
      <c r="Y8" s="649">
        <v>25</v>
      </c>
      <c r="Z8" s="64">
        <v>26</v>
      </c>
      <c r="AB8" s="1038">
        <v>21</v>
      </c>
    </row>
    <row r="9" spans="1:28" s="5" customFormat="1" ht="16.5" customHeight="1" thickBot="1">
      <c r="A9" s="1822" t="s">
        <v>258</v>
      </c>
      <c r="B9" s="1823"/>
      <c r="C9" s="1823"/>
      <c r="D9" s="1823"/>
      <c r="E9" s="1823"/>
      <c r="F9" s="1823"/>
      <c r="G9" s="1823"/>
      <c r="H9" s="1823"/>
      <c r="I9" s="1823"/>
      <c r="J9" s="1823"/>
      <c r="K9" s="1823"/>
      <c r="L9" s="1823"/>
      <c r="M9" s="1823"/>
      <c r="N9" s="1823"/>
      <c r="O9" s="1823"/>
      <c r="P9" s="1823"/>
      <c r="Q9" s="1823"/>
      <c r="R9" s="1823"/>
      <c r="S9" s="1823"/>
      <c r="T9" s="1823"/>
      <c r="U9" s="1823"/>
      <c r="V9" s="1823"/>
      <c r="W9" s="1823"/>
      <c r="X9" s="1824"/>
      <c r="Y9" s="1824"/>
      <c r="Z9" s="1825"/>
      <c r="AB9" s="1038">
        <f>SUM(AB5:AB8)</f>
        <v>244.5</v>
      </c>
    </row>
    <row r="10" spans="1:26" s="5" customFormat="1" ht="24.75" customHeight="1" thickBot="1">
      <c r="A10" s="1819" t="s">
        <v>52</v>
      </c>
      <c r="B10" s="1759"/>
      <c r="C10" s="1759"/>
      <c r="D10" s="1759"/>
      <c r="E10" s="1759"/>
      <c r="F10" s="1759"/>
      <c r="G10" s="1759"/>
      <c r="H10" s="1759"/>
      <c r="I10" s="1759"/>
      <c r="J10" s="1759"/>
      <c r="K10" s="1759"/>
      <c r="L10" s="1759"/>
      <c r="M10" s="1759"/>
      <c r="N10" s="1759"/>
      <c r="O10" s="1759"/>
      <c r="P10" s="1759"/>
      <c r="Q10" s="1759"/>
      <c r="R10" s="1759"/>
      <c r="S10" s="1759"/>
      <c r="T10" s="1759"/>
      <c r="U10" s="1759"/>
      <c r="V10" s="1759"/>
      <c r="W10" s="1759"/>
      <c r="X10" s="1759"/>
      <c r="Y10" s="1759"/>
      <c r="Z10" s="1820"/>
    </row>
    <row r="11" spans="1:27" s="5" customFormat="1" ht="33.75" customHeight="1" thickBot="1">
      <c r="A11" s="437" t="s">
        <v>120</v>
      </c>
      <c r="B11" s="438" t="s">
        <v>221</v>
      </c>
      <c r="C11" s="188"/>
      <c r="D11" s="439"/>
      <c r="E11" s="440"/>
      <c r="F11" s="441"/>
      <c r="G11" s="824">
        <f>G12+G13</f>
        <v>6.5</v>
      </c>
      <c r="H11" s="443">
        <f aca="true" t="shared" si="0" ref="H11:H19">G11*30</f>
        <v>195</v>
      </c>
      <c r="I11" s="444"/>
      <c r="J11" s="444"/>
      <c r="K11" s="444"/>
      <c r="L11" s="444"/>
      <c r="M11" s="445"/>
      <c r="N11" s="446"/>
      <c r="O11" s="447"/>
      <c r="P11" s="448"/>
      <c r="Q11" s="589"/>
      <c r="R11" s="449"/>
      <c r="S11" s="450"/>
      <c r="T11" s="449"/>
      <c r="U11" s="450"/>
      <c r="V11" s="449"/>
      <c r="W11" s="450"/>
      <c r="X11" s="449"/>
      <c r="Y11" s="450"/>
      <c r="Z11" s="451"/>
      <c r="AA11" s="809"/>
    </row>
    <row r="12" spans="1:27" s="5" customFormat="1" ht="24.75" customHeight="1" thickBot="1">
      <c r="A12" s="452"/>
      <c r="B12" s="462" t="s">
        <v>48</v>
      </c>
      <c r="C12" s="66"/>
      <c r="D12" s="67"/>
      <c r="E12" s="668"/>
      <c r="F12" s="669"/>
      <c r="G12" s="442">
        <v>5</v>
      </c>
      <c r="H12" s="443">
        <f>G12*30</f>
        <v>150</v>
      </c>
      <c r="I12" s="431"/>
      <c r="J12" s="431"/>
      <c r="K12" s="431"/>
      <c r="L12" s="431"/>
      <c r="M12" s="671"/>
      <c r="N12" s="88"/>
      <c r="O12" s="271"/>
      <c r="P12" s="93"/>
      <c r="Q12" s="591"/>
      <c r="R12" s="94"/>
      <c r="S12" s="301"/>
      <c r="T12" s="94"/>
      <c r="U12" s="301"/>
      <c r="V12" s="94"/>
      <c r="W12" s="301"/>
      <c r="X12" s="94"/>
      <c r="Y12" s="301"/>
      <c r="Z12" s="670"/>
      <c r="AA12" s="809"/>
    </row>
    <row r="13" spans="1:27" s="5" customFormat="1" ht="22.5" customHeight="1" thickBot="1">
      <c r="A13" s="452"/>
      <c r="B13" s="98" t="s">
        <v>115</v>
      </c>
      <c r="C13" s="66"/>
      <c r="D13" s="823">
        <v>6</v>
      </c>
      <c r="E13" s="668"/>
      <c r="F13" s="669"/>
      <c r="G13" s="442">
        <v>1.5</v>
      </c>
      <c r="H13" s="443">
        <f>G13*30</f>
        <v>45</v>
      </c>
      <c r="I13" s="79">
        <v>4</v>
      </c>
      <c r="J13" s="79"/>
      <c r="K13" s="79"/>
      <c r="L13" s="79">
        <v>4</v>
      </c>
      <c r="M13" s="383">
        <f>H13-I13</f>
        <v>41</v>
      </c>
      <c r="N13" s="88"/>
      <c r="O13" s="271"/>
      <c r="P13" s="93"/>
      <c r="Q13" s="591"/>
      <c r="R13" s="94"/>
      <c r="S13" s="301"/>
      <c r="T13" s="94"/>
      <c r="U13" s="301"/>
      <c r="V13" s="94"/>
      <c r="W13" s="301"/>
      <c r="X13" s="822">
        <v>4</v>
      </c>
      <c r="Y13" s="591"/>
      <c r="Z13" s="673"/>
      <c r="AA13" s="809">
        <v>3</v>
      </c>
    </row>
    <row r="14" spans="1:27" s="5" customFormat="1" ht="24" customHeight="1">
      <c r="A14" s="452" t="s">
        <v>121</v>
      </c>
      <c r="B14" s="85" t="s">
        <v>110</v>
      </c>
      <c r="C14" s="66" t="s">
        <v>109</v>
      </c>
      <c r="D14" s="86"/>
      <c r="E14" s="87"/>
      <c r="F14" s="58"/>
      <c r="G14" s="943">
        <v>4.5</v>
      </c>
      <c r="H14" s="68">
        <f t="shared" si="0"/>
        <v>135</v>
      </c>
      <c r="I14" s="108"/>
      <c r="J14" s="108"/>
      <c r="K14" s="431"/>
      <c r="L14" s="431"/>
      <c r="M14" s="672"/>
      <c r="N14" s="88"/>
      <c r="O14" s="290"/>
      <c r="P14" s="89"/>
      <c r="Q14" s="590"/>
      <c r="R14" s="90"/>
      <c r="S14" s="258"/>
      <c r="T14" s="90"/>
      <c r="U14" s="258"/>
      <c r="V14" s="90"/>
      <c r="W14" s="258"/>
      <c r="X14" s="90"/>
      <c r="Y14" s="258"/>
      <c r="Z14" s="453"/>
      <c r="AA14" s="809"/>
    </row>
    <row r="15" spans="1:27" s="5" customFormat="1" ht="30.75" customHeight="1">
      <c r="A15" s="452" t="s">
        <v>122</v>
      </c>
      <c r="B15" s="85" t="s">
        <v>112</v>
      </c>
      <c r="C15" s="66"/>
      <c r="D15" s="86" t="s">
        <v>111</v>
      </c>
      <c r="E15" s="87"/>
      <c r="F15" s="58"/>
      <c r="G15" s="873">
        <v>3</v>
      </c>
      <c r="H15" s="68">
        <f t="shared" si="0"/>
        <v>90</v>
      </c>
      <c r="I15" s="431"/>
      <c r="J15" s="431"/>
      <c r="K15" s="431"/>
      <c r="L15" s="431"/>
      <c r="M15" s="391"/>
      <c r="N15" s="88"/>
      <c r="O15" s="271"/>
      <c r="P15" s="92"/>
      <c r="Q15" s="591"/>
      <c r="R15" s="93"/>
      <c r="S15" s="301"/>
      <c r="T15" s="94"/>
      <c r="U15" s="301"/>
      <c r="V15" s="90"/>
      <c r="W15" s="258"/>
      <c r="X15" s="90"/>
      <c r="Y15" s="258"/>
      <c r="Z15" s="453"/>
      <c r="AA15" s="809"/>
    </row>
    <row r="16" spans="1:29" s="5" customFormat="1" ht="29.25" customHeight="1">
      <c r="A16" s="452" t="s">
        <v>123</v>
      </c>
      <c r="B16" s="85" t="s">
        <v>113</v>
      </c>
      <c r="C16" s="66" t="s">
        <v>109</v>
      </c>
      <c r="D16" s="66"/>
      <c r="E16" s="95"/>
      <c r="F16" s="311"/>
      <c r="G16" s="307">
        <v>4</v>
      </c>
      <c r="H16" s="68">
        <f t="shared" si="0"/>
        <v>120</v>
      </c>
      <c r="I16" s="69"/>
      <c r="J16" s="69"/>
      <c r="K16" s="69"/>
      <c r="L16" s="69"/>
      <c r="M16" s="384"/>
      <c r="N16" s="96"/>
      <c r="O16" s="291"/>
      <c r="P16" s="92"/>
      <c r="Q16" s="590"/>
      <c r="R16" s="90"/>
      <c r="S16" s="258"/>
      <c r="T16" s="90"/>
      <c r="U16" s="258"/>
      <c r="V16" s="90"/>
      <c r="W16" s="258"/>
      <c r="X16" s="90"/>
      <c r="Y16" s="258"/>
      <c r="Z16" s="453"/>
      <c r="AA16" s="809"/>
      <c r="AB16" s="5" t="s">
        <v>301</v>
      </c>
      <c r="AC16" s="5">
        <f>G19</f>
        <v>1.5</v>
      </c>
    </row>
    <row r="17" spans="1:45" s="5" customFormat="1" ht="22.5" customHeight="1" thickBot="1">
      <c r="A17" s="348" t="s">
        <v>124</v>
      </c>
      <c r="B17" s="454" t="s">
        <v>114</v>
      </c>
      <c r="C17" s="455"/>
      <c r="D17" s="455"/>
      <c r="E17" s="456"/>
      <c r="F17" s="457"/>
      <c r="G17" s="944">
        <v>4.5</v>
      </c>
      <c r="H17" s="458">
        <f t="shared" si="0"/>
        <v>135</v>
      </c>
      <c r="I17" s="459"/>
      <c r="J17" s="459"/>
      <c r="K17" s="459"/>
      <c r="L17" s="459"/>
      <c r="M17" s="460"/>
      <c r="N17" s="461"/>
      <c r="O17" s="432"/>
      <c r="P17" s="433"/>
      <c r="Q17" s="592"/>
      <c r="R17" s="434"/>
      <c r="S17" s="435"/>
      <c r="T17" s="434"/>
      <c r="U17" s="435"/>
      <c r="V17" s="434"/>
      <c r="W17" s="435"/>
      <c r="X17" s="434"/>
      <c r="Y17" s="435"/>
      <c r="Z17" s="436"/>
      <c r="AA17" s="809"/>
      <c r="AB17" s="5" t="s">
        <v>302</v>
      </c>
      <c r="AC17" s="1760"/>
      <c r="AD17" s="1760"/>
      <c r="AE17" s="1760"/>
      <c r="AF17" s="1760"/>
      <c r="AG17" s="1760"/>
      <c r="AH17" s="1760"/>
      <c r="AI17" s="1760"/>
      <c r="AJ17" s="1760"/>
      <c r="AK17" s="1760"/>
      <c r="AL17" s="1760"/>
      <c r="AM17" s="1760"/>
      <c r="AN17" s="1760"/>
      <c r="AO17" s="1760"/>
      <c r="AP17" s="1760"/>
      <c r="AQ17" s="1760"/>
      <c r="AR17" s="1760"/>
      <c r="AS17" s="615"/>
    </row>
    <row r="18" spans="1:45" s="5" customFormat="1" ht="22.5" customHeight="1" thickBot="1">
      <c r="A18" s="97"/>
      <c r="B18" s="462" t="s">
        <v>48</v>
      </c>
      <c r="C18" s="77"/>
      <c r="D18" s="77"/>
      <c r="E18" s="99"/>
      <c r="F18" s="463"/>
      <c r="G18" s="874">
        <v>3</v>
      </c>
      <c r="H18" s="343">
        <f t="shared" si="0"/>
        <v>90</v>
      </c>
      <c r="I18" s="79"/>
      <c r="J18" s="79"/>
      <c r="K18" s="79"/>
      <c r="L18" s="79"/>
      <c r="M18" s="385"/>
      <c r="N18" s="80"/>
      <c r="O18" s="292"/>
      <c r="P18" s="83"/>
      <c r="Q18" s="593"/>
      <c r="R18" s="101"/>
      <c r="S18" s="259"/>
      <c r="T18" s="101"/>
      <c r="U18" s="259"/>
      <c r="V18" s="101"/>
      <c r="W18" s="259"/>
      <c r="X18" s="101"/>
      <c r="Y18" s="650"/>
      <c r="Z18" s="102"/>
      <c r="AA18" s="809"/>
      <c r="AB18" s="5" t="s">
        <v>303</v>
      </c>
      <c r="AC18" s="616">
        <f>G19</f>
        <v>1.5</v>
      </c>
      <c r="AD18" s="616"/>
      <c r="AE18" s="616"/>
      <c r="AF18" s="616"/>
      <c r="AG18" s="616"/>
      <c r="AH18" s="616"/>
      <c r="AI18" s="616"/>
      <c r="AJ18" s="616"/>
      <c r="AK18" s="616"/>
      <c r="AL18" s="616"/>
      <c r="AM18" s="616"/>
      <c r="AN18" s="616"/>
      <c r="AO18" s="616"/>
      <c r="AP18" s="616"/>
      <c r="AQ18" s="617"/>
      <c r="AR18" s="617"/>
      <c r="AS18" s="616"/>
    </row>
    <row r="19" spans="1:45" s="5" customFormat="1" ht="26.25" customHeight="1" thickBot="1">
      <c r="A19" s="348" t="s">
        <v>196</v>
      </c>
      <c r="B19" s="98" t="s">
        <v>115</v>
      </c>
      <c r="C19" s="464">
        <v>1</v>
      </c>
      <c r="D19" s="235"/>
      <c r="E19" s="465"/>
      <c r="F19" s="466"/>
      <c r="G19" s="875">
        <v>1.5</v>
      </c>
      <c r="H19" s="343">
        <f t="shared" si="0"/>
        <v>45</v>
      </c>
      <c r="I19" s="79">
        <v>4</v>
      </c>
      <c r="J19" s="79">
        <v>4</v>
      </c>
      <c r="K19" s="79"/>
      <c r="L19" s="79">
        <v>0</v>
      </c>
      <c r="M19" s="383">
        <f>H19-I19</f>
        <v>41</v>
      </c>
      <c r="N19" s="80">
        <v>4</v>
      </c>
      <c r="O19" s="273"/>
      <c r="P19" s="83"/>
      <c r="Q19" s="593"/>
      <c r="R19" s="101"/>
      <c r="S19" s="259"/>
      <c r="T19" s="101"/>
      <c r="U19" s="259"/>
      <c r="V19" s="101"/>
      <c r="W19" s="259"/>
      <c r="X19" s="101"/>
      <c r="Y19" s="259"/>
      <c r="Z19" s="102"/>
      <c r="AA19" s="809">
        <v>1</v>
      </c>
      <c r="AC19" s="618"/>
      <c r="AD19" s="619"/>
      <c r="AE19" s="619"/>
      <c r="AF19" s="552"/>
      <c r="AG19" s="620"/>
      <c r="AH19" s="620"/>
      <c r="AI19" s="621"/>
      <c r="AJ19" s="621"/>
      <c r="AK19" s="621"/>
      <c r="AL19" s="621"/>
      <c r="AM19" s="621"/>
      <c r="AN19" s="621"/>
      <c r="AO19" s="621"/>
      <c r="AP19" s="621"/>
      <c r="AQ19" s="621"/>
      <c r="AR19" s="621"/>
      <c r="AS19" s="621"/>
    </row>
    <row r="20" spans="1:45" ht="19.5" thickBot="1">
      <c r="A20" s="1766" t="s">
        <v>53</v>
      </c>
      <c r="B20" s="1767"/>
      <c r="C20" s="467"/>
      <c r="D20" s="468"/>
      <c r="E20" s="373"/>
      <c r="F20" s="469"/>
      <c r="G20" s="344">
        <f>SUM(G21+G22)</f>
        <v>22.5</v>
      </c>
      <c r="H20" s="430">
        <f>SUM(H21+H22)</f>
        <v>675</v>
      </c>
      <c r="I20" s="467"/>
      <c r="J20" s="467"/>
      <c r="K20" s="467"/>
      <c r="L20" s="467"/>
      <c r="M20" s="470"/>
      <c r="N20" s="471"/>
      <c r="O20" s="473"/>
      <c r="P20" s="474"/>
      <c r="Q20" s="594"/>
      <c r="R20" s="475"/>
      <c r="S20" s="476"/>
      <c r="T20" s="475"/>
      <c r="U20" s="476"/>
      <c r="V20" s="475"/>
      <c r="W20" s="476"/>
      <c r="X20" s="475"/>
      <c r="Y20" s="476"/>
      <c r="Z20" s="475"/>
      <c r="AA20" s="810"/>
      <c r="AC20" s="622"/>
      <c r="AF20" s="623"/>
      <c r="AG20" s="623"/>
      <c r="AH20" s="623"/>
      <c r="AI20" s="624"/>
      <c r="AJ20" s="624"/>
      <c r="AK20" s="624"/>
      <c r="AL20" s="624"/>
      <c r="AM20" s="624"/>
      <c r="AN20" s="624"/>
      <c r="AO20" s="624"/>
      <c r="AP20" s="624"/>
      <c r="AQ20" s="624"/>
      <c r="AR20" s="624"/>
      <c r="AS20" s="624"/>
    </row>
    <row r="21" spans="1:45" ht="19.5" thickBot="1">
      <c r="A21" s="1755" t="s">
        <v>54</v>
      </c>
      <c r="B21" s="1756"/>
      <c r="C21" s="77"/>
      <c r="D21" s="77"/>
      <c r="E21" s="240"/>
      <c r="F21" s="77"/>
      <c r="G21" s="243">
        <f>SUMIF($B$11:$B$19,"=*на базі ВНЗ 1 рівня*",G11:G19)</f>
        <v>19.5</v>
      </c>
      <c r="H21" s="192">
        <f>SUMIF($B$11:$B$19,"=*на базі ВНЗ 1 рівня*",H11:H19)</f>
        <v>585</v>
      </c>
      <c r="I21" s="183"/>
      <c r="J21" s="183"/>
      <c r="K21" s="183"/>
      <c r="L21" s="183"/>
      <c r="M21" s="395"/>
      <c r="N21" s="479"/>
      <c r="O21" s="275"/>
      <c r="P21" s="480"/>
      <c r="Q21" s="595"/>
      <c r="R21" s="481"/>
      <c r="S21" s="482"/>
      <c r="T21" s="481"/>
      <c r="U21" s="482"/>
      <c r="V21" s="481"/>
      <c r="W21" s="482"/>
      <c r="X21" s="481"/>
      <c r="Y21" s="482"/>
      <c r="Z21" s="483"/>
      <c r="AA21" s="810"/>
      <c r="AC21" s="622"/>
      <c r="AF21" s="623"/>
      <c r="AG21" s="623"/>
      <c r="AH21" s="623"/>
      <c r="AI21" s="624"/>
      <c r="AJ21" s="624"/>
      <c r="AK21" s="624"/>
      <c r="AL21" s="624"/>
      <c r="AM21" s="624"/>
      <c r="AN21" s="624"/>
      <c r="AO21" s="624"/>
      <c r="AP21" s="624"/>
      <c r="AQ21" s="624"/>
      <c r="AR21" s="624"/>
      <c r="AS21" s="624"/>
    </row>
    <row r="22" spans="1:50" s="32" customFormat="1" ht="30" customHeight="1" thickBot="1">
      <c r="A22" s="1817" t="s">
        <v>55</v>
      </c>
      <c r="B22" s="1818"/>
      <c r="C22" s="375"/>
      <c r="D22" s="375"/>
      <c r="E22" s="484"/>
      <c r="F22" s="375"/>
      <c r="G22" s="485">
        <f aca="true" t="shared" si="1" ref="G22:M22">SUMIF($B$11:$B$19,"=* ДДМА*",G11:G19)</f>
        <v>3</v>
      </c>
      <c r="H22" s="375">
        <f t="shared" si="1"/>
        <v>90</v>
      </c>
      <c r="I22" s="375">
        <f t="shared" si="1"/>
        <v>8</v>
      </c>
      <c r="J22" s="375">
        <f t="shared" si="1"/>
        <v>4</v>
      </c>
      <c r="K22" s="375">
        <f t="shared" si="1"/>
        <v>0</v>
      </c>
      <c r="L22" s="375">
        <f t="shared" si="1"/>
        <v>4</v>
      </c>
      <c r="M22" s="484">
        <f t="shared" si="1"/>
        <v>82</v>
      </c>
      <c r="N22" s="486">
        <f>SUM(N11:N19)</f>
        <v>4</v>
      </c>
      <c r="O22" s="486"/>
      <c r="P22" s="486">
        <f>SUM(P11:P19)</f>
        <v>0</v>
      </c>
      <c r="Q22" s="486"/>
      <c r="R22" s="486">
        <f>SUM(R11:R19)</f>
        <v>0</v>
      </c>
      <c r="S22" s="486"/>
      <c r="T22" s="486">
        <f>SUM(T11:T19)</f>
        <v>0</v>
      </c>
      <c r="U22" s="486"/>
      <c r="V22" s="486">
        <f>SUM(V11:V19)</f>
        <v>0</v>
      </c>
      <c r="W22" s="486"/>
      <c r="X22" s="486">
        <f>SUM(X11:X19)</f>
        <v>4</v>
      </c>
      <c r="Y22" s="486"/>
      <c r="Z22" s="487">
        <f>SUM(Z11:Z19)</f>
        <v>0</v>
      </c>
      <c r="AA22" s="810"/>
      <c r="AB22" s="8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8"/>
      <c r="AU22" s="8"/>
      <c r="AV22" s="8"/>
      <c r="AW22" s="8"/>
      <c r="AX22" s="8"/>
    </row>
    <row r="23" spans="1:30" ht="30" customHeight="1" thickBot="1">
      <c r="A23" s="1775" t="s">
        <v>56</v>
      </c>
      <c r="B23" s="1776"/>
      <c r="C23" s="1776"/>
      <c r="D23" s="1776"/>
      <c r="E23" s="1776"/>
      <c r="F23" s="1776"/>
      <c r="G23" s="1776"/>
      <c r="H23" s="1776"/>
      <c r="I23" s="1776"/>
      <c r="J23" s="1776"/>
      <c r="K23" s="1776"/>
      <c r="L23" s="1776"/>
      <c r="M23" s="1776"/>
      <c r="N23" s="1776"/>
      <c r="O23" s="1776"/>
      <c r="P23" s="1776"/>
      <c r="Q23" s="1776"/>
      <c r="R23" s="1776"/>
      <c r="S23" s="1776"/>
      <c r="T23" s="1776"/>
      <c r="U23" s="1776"/>
      <c r="V23" s="1776"/>
      <c r="W23" s="1776"/>
      <c r="X23" s="1776"/>
      <c r="Y23" s="1776"/>
      <c r="Z23" s="1777"/>
      <c r="AA23" s="811"/>
      <c r="AB23" s="36"/>
      <c r="AC23" s="36"/>
      <c r="AD23" s="36"/>
    </row>
    <row r="24" spans="1:45" s="6" customFormat="1" ht="41.25" customHeight="1">
      <c r="A24" s="488" t="s">
        <v>127</v>
      </c>
      <c r="B24" s="821" t="s">
        <v>197</v>
      </c>
      <c r="C24" s="490"/>
      <c r="D24" s="490"/>
      <c r="E24" s="490"/>
      <c r="F24" s="490"/>
      <c r="G24" s="945">
        <v>4</v>
      </c>
      <c r="H24" s="492">
        <f aca="true" t="shared" si="2" ref="H24:H61">G24*30</f>
        <v>120</v>
      </c>
      <c r="I24" s="114"/>
      <c r="J24" s="114"/>
      <c r="K24" s="110"/>
      <c r="L24" s="110"/>
      <c r="M24" s="386"/>
      <c r="N24" s="91"/>
      <c r="O24" s="277"/>
      <c r="P24" s="115"/>
      <c r="Q24" s="277"/>
      <c r="R24" s="117"/>
      <c r="S24" s="263"/>
      <c r="T24" s="117"/>
      <c r="U24" s="263"/>
      <c r="V24" s="117"/>
      <c r="W24" s="263"/>
      <c r="X24" s="92"/>
      <c r="Y24" s="651"/>
      <c r="Z24" s="141"/>
      <c r="AA24" s="812"/>
      <c r="AC24" s="619"/>
      <c r="AD24" s="625"/>
      <c r="AE24" s="625"/>
      <c r="AF24" s="625"/>
      <c r="AG24" s="625"/>
      <c r="AH24" s="625"/>
      <c r="AI24" s="626"/>
      <c r="AJ24" s="625"/>
      <c r="AK24" s="626"/>
      <c r="AL24" s="626"/>
      <c r="AM24" s="626"/>
      <c r="AN24" s="626"/>
      <c r="AO24" s="626"/>
      <c r="AP24" s="626"/>
      <c r="AQ24" s="552"/>
      <c r="AR24" s="552"/>
      <c r="AS24" s="627"/>
    </row>
    <row r="25" spans="1:45" s="6" customFormat="1" ht="36" customHeight="1">
      <c r="A25" s="493"/>
      <c r="B25" s="494"/>
      <c r="C25" s="495"/>
      <c r="D25" s="495"/>
      <c r="E25" s="496"/>
      <c r="F25" s="496"/>
      <c r="G25" s="876"/>
      <c r="H25" s="498">
        <f t="shared" si="2"/>
        <v>0</v>
      </c>
      <c r="I25" s="114"/>
      <c r="J25" s="114"/>
      <c r="K25" s="110"/>
      <c r="L25" s="110"/>
      <c r="M25" s="386"/>
      <c r="N25" s="91"/>
      <c r="O25" s="277"/>
      <c r="P25" s="115"/>
      <c r="Q25" s="277"/>
      <c r="R25" s="117"/>
      <c r="S25" s="263"/>
      <c r="T25" s="117"/>
      <c r="U25" s="263"/>
      <c r="V25" s="117"/>
      <c r="W25" s="263"/>
      <c r="X25" s="92"/>
      <c r="Y25" s="651"/>
      <c r="Z25" s="141"/>
      <c r="AA25" s="812"/>
      <c r="AC25" s="619"/>
      <c r="AD25" s="625"/>
      <c r="AE25" s="625"/>
      <c r="AF25" s="625"/>
      <c r="AG25" s="625"/>
      <c r="AH25" s="625"/>
      <c r="AI25" s="626"/>
      <c r="AJ25" s="625"/>
      <c r="AK25" s="626"/>
      <c r="AL25" s="626"/>
      <c r="AM25" s="626"/>
      <c r="AN25" s="626"/>
      <c r="AO25" s="626"/>
      <c r="AP25" s="626"/>
      <c r="AQ25" s="552"/>
      <c r="AR25" s="552"/>
      <c r="AS25" s="627"/>
    </row>
    <row r="26" spans="1:45" s="6" customFormat="1" ht="34.5" customHeight="1">
      <c r="A26" s="499"/>
      <c r="B26" s="500"/>
      <c r="C26" s="501"/>
      <c r="D26" s="502"/>
      <c r="E26" s="503"/>
      <c r="F26" s="504"/>
      <c r="G26" s="877"/>
      <c r="H26" s="506">
        <f t="shared" si="2"/>
        <v>0</v>
      </c>
      <c r="I26" s="114"/>
      <c r="J26" s="114"/>
      <c r="K26" s="110"/>
      <c r="L26" s="110"/>
      <c r="M26" s="386"/>
      <c r="N26" s="91"/>
      <c r="O26" s="277"/>
      <c r="P26" s="115"/>
      <c r="Q26" s="277"/>
      <c r="R26" s="117"/>
      <c r="S26" s="263"/>
      <c r="T26" s="117"/>
      <c r="U26" s="263"/>
      <c r="V26" s="117"/>
      <c r="W26" s="263"/>
      <c r="X26" s="92"/>
      <c r="Y26" s="651"/>
      <c r="Z26" s="141"/>
      <c r="AA26" s="812"/>
      <c r="AC26" s="619"/>
      <c r="AD26" s="625"/>
      <c r="AE26" s="625"/>
      <c r="AF26" s="625"/>
      <c r="AG26" s="625"/>
      <c r="AH26" s="625"/>
      <c r="AI26" s="626"/>
      <c r="AJ26" s="625"/>
      <c r="AK26" s="626"/>
      <c r="AL26" s="626"/>
      <c r="AM26" s="626"/>
      <c r="AN26" s="626"/>
      <c r="AO26" s="626"/>
      <c r="AP26" s="626"/>
      <c r="AQ26" s="552"/>
      <c r="AR26" s="552"/>
      <c r="AS26" s="627"/>
    </row>
    <row r="27" spans="1:45" s="6" customFormat="1" ht="26.25" customHeight="1" thickBot="1">
      <c r="A27" s="507"/>
      <c r="B27" s="508"/>
      <c r="C27" s="509"/>
      <c r="D27" s="510"/>
      <c r="E27" s="511"/>
      <c r="F27" s="512"/>
      <c r="G27" s="878"/>
      <c r="H27" s="514">
        <f t="shared" si="2"/>
        <v>0</v>
      </c>
      <c r="I27" s="138"/>
      <c r="J27" s="138"/>
      <c r="K27" s="139"/>
      <c r="L27" s="139"/>
      <c r="M27" s="388"/>
      <c r="N27" s="75"/>
      <c r="O27" s="298"/>
      <c r="P27" s="172"/>
      <c r="Q27" s="298"/>
      <c r="R27" s="173"/>
      <c r="S27" s="268"/>
      <c r="T27" s="173"/>
      <c r="U27" s="268"/>
      <c r="V27" s="173"/>
      <c r="W27" s="268"/>
      <c r="X27" s="76"/>
      <c r="Y27" s="652"/>
      <c r="Z27" s="515"/>
      <c r="AA27" s="812"/>
      <c r="AC27" s="619"/>
      <c r="AD27" s="625"/>
      <c r="AE27" s="625"/>
      <c r="AF27" s="625"/>
      <c r="AG27" s="625"/>
      <c r="AH27" s="625"/>
      <c r="AI27" s="626"/>
      <c r="AJ27" s="625"/>
      <c r="AK27" s="626"/>
      <c r="AL27" s="626"/>
      <c r="AM27" s="626"/>
      <c r="AN27" s="626"/>
      <c r="AO27" s="626"/>
      <c r="AP27" s="626"/>
      <c r="AQ27" s="552"/>
      <c r="AR27" s="552"/>
      <c r="AS27" s="627"/>
    </row>
    <row r="28" spans="1:45" s="6" customFormat="1" ht="29.25" customHeight="1" thickBot="1">
      <c r="A28" s="499"/>
      <c r="B28" s="98"/>
      <c r="C28" s="126"/>
      <c r="D28" s="149"/>
      <c r="E28" s="150"/>
      <c r="F28" s="149"/>
      <c r="G28" s="243"/>
      <c r="H28" s="516">
        <f t="shared" si="2"/>
        <v>0</v>
      </c>
      <c r="I28" s="684">
        <v>4</v>
      </c>
      <c r="J28" s="685">
        <v>4</v>
      </c>
      <c r="K28" s="126"/>
      <c r="L28" s="126"/>
      <c r="M28" s="383">
        <f>H28-I28</f>
        <v>-4</v>
      </c>
      <c r="N28" s="81"/>
      <c r="O28" s="279"/>
      <c r="P28" s="130"/>
      <c r="Q28" s="279"/>
      <c r="R28" s="134"/>
      <c r="S28" s="262"/>
      <c r="T28" s="134"/>
      <c r="U28" s="262"/>
      <c r="V28" s="134"/>
      <c r="W28" s="262"/>
      <c r="X28" s="683">
        <v>4</v>
      </c>
      <c r="Y28" s="653"/>
      <c r="Z28" s="228"/>
      <c r="AA28" s="812">
        <v>3</v>
      </c>
      <c r="AC28" s="5" t="s">
        <v>301</v>
      </c>
      <c r="AD28" s="940">
        <f>SUMIF(AA24:AA64,1,G24:G62)</f>
        <v>0</v>
      </c>
      <c r="AE28" s="940">
        <f>G31+G39+G40+G49+G53+G60+G61</f>
        <v>0</v>
      </c>
      <c r="AF28" s="625"/>
      <c r="AG28" s="625"/>
      <c r="AH28" s="625"/>
      <c r="AI28" s="626"/>
      <c r="AJ28" s="625"/>
      <c r="AK28" s="626"/>
      <c r="AL28" s="626"/>
      <c r="AM28" s="626"/>
      <c r="AN28" s="626"/>
      <c r="AO28" s="626"/>
      <c r="AP28" s="626"/>
      <c r="AQ28" s="552"/>
      <c r="AR28" s="552"/>
      <c r="AS28" s="627"/>
    </row>
    <row r="29" spans="1:50" s="12" customFormat="1" ht="27.75" customHeight="1">
      <c r="A29" s="91" t="s">
        <v>128</v>
      </c>
      <c r="B29" s="109" t="s">
        <v>57</v>
      </c>
      <c r="C29" s="110"/>
      <c r="D29" s="111"/>
      <c r="E29" s="112"/>
      <c r="F29" s="335"/>
      <c r="G29" s="307">
        <v>7</v>
      </c>
      <c r="H29" s="113">
        <f t="shared" si="2"/>
        <v>210</v>
      </c>
      <c r="I29" s="114"/>
      <c r="J29" s="114"/>
      <c r="K29" s="110"/>
      <c r="L29" s="110"/>
      <c r="M29" s="386"/>
      <c r="N29" s="91"/>
      <c r="O29" s="277"/>
      <c r="P29" s="115"/>
      <c r="Q29" s="596"/>
      <c r="R29" s="117"/>
      <c r="S29" s="260"/>
      <c r="T29" s="118"/>
      <c r="U29" s="260"/>
      <c r="V29" s="118"/>
      <c r="W29" s="260"/>
      <c r="X29" s="118"/>
      <c r="Y29" s="260"/>
      <c r="Z29" s="118"/>
      <c r="AA29" s="813"/>
      <c r="AC29" s="5" t="s">
        <v>302</v>
      </c>
      <c r="AD29" s="940">
        <f>SUMIF(AA24:AA64,2,G24:G62)</f>
        <v>3.5</v>
      </c>
      <c r="AE29" s="940">
        <f>G45+G50+G56+G62</f>
        <v>3.5</v>
      </c>
      <c r="AF29" s="625"/>
      <c r="AG29" s="628"/>
      <c r="AH29" s="628"/>
      <c r="AI29" s="626"/>
      <c r="AJ29" s="629"/>
      <c r="AK29" s="629"/>
      <c r="AL29" s="629"/>
      <c r="AM29" s="629"/>
      <c r="AN29" s="629"/>
      <c r="AO29" s="629"/>
      <c r="AP29" s="629"/>
      <c r="AQ29" s="629"/>
      <c r="AR29" s="629"/>
      <c r="AS29" s="629"/>
      <c r="AT29" s="6"/>
      <c r="AU29" s="6"/>
      <c r="AV29" s="6"/>
      <c r="AW29" s="6"/>
      <c r="AX29" s="6"/>
    </row>
    <row r="30" spans="1:50" s="12" customFormat="1" ht="20.25" customHeight="1" thickBot="1">
      <c r="A30" s="108"/>
      <c r="B30" s="72"/>
      <c r="C30" s="119"/>
      <c r="D30" s="120"/>
      <c r="E30" s="121"/>
      <c r="F30" s="522"/>
      <c r="G30" s="313"/>
      <c r="H30" s="328">
        <f t="shared" si="2"/>
        <v>0</v>
      </c>
      <c r="I30" s="122"/>
      <c r="J30" s="123"/>
      <c r="K30" s="119"/>
      <c r="L30" s="119"/>
      <c r="M30" s="387"/>
      <c r="N30" s="124"/>
      <c r="O30" s="293"/>
      <c r="P30" s="124"/>
      <c r="Q30" s="293"/>
      <c r="R30" s="124"/>
      <c r="S30" s="261"/>
      <c r="T30" s="125"/>
      <c r="U30" s="261"/>
      <c r="V30" s="125"/>
      <c r="W30" s="261"/>
      <c r="X30" s="125"/>
      <c r="Y30" s="261"/>
      <c r="Z30" s="125"/>
      <c r="AA30" s="813"/>
      <c r="AC30" s="5" t="s">
        <v>303</v>
      </c>
      <c r="AD30" s="940">
        <f>SUMIF(AA24:AA64,3,G24:G62)</f>
        <v>0</v>
      </c>
      <c r="AE30" s="941">
        <f>G28+G35+G46</f>
        <v>0</v>
      </c>
      <c r="AF30" s="630"/>
      <c r="AG30" s="630"/>
      <c r="AH30" s="630"/>
      <c r="AI30" s="630"/>
      <c r="AJ30" s="629"/>
      <c r="AK30" s="629"/>
      <c r="AL30" s="629"/>
      <c r="AM30" s="629"/>
      <c r="AN30" s="629"/>
      <c r="AO30" s="629"/>
      <c r="AP30" s="629"/>
      <c r="AQ30" s="629"/>
      <c r="AR30" s="629"/>
      <c r="AS30" s="629"/>
      <c r="AT30" s="6"/>
      <c r="AU30" s="6"/>
      <c r="AV30" s="6"/>
      <c r="AW30" s="6"/>
      <c r="AX30" s="6"/>
    </row>
    <row r="31" spans="1:45" s="6" customFormat="1" ht="18.75" customHeight="1" thickBot="1">
      <c r="A31" s="91" t="s">
        <v>129</v>
      </c>
      <c r="B31" s="98"/>
      <c r="C31" s="126"/>
      <c r="D31" s="126"/>
      <c r="E31" s="127"/>
      <c r="F31" s="524"/>
      <c r="G31" s="777"/>
      <c r="H31" s="778">
        <f t="shared" si="2"/>
        <v>0</v>
      </c>
      <c r="I31" s="779">
        <f>SUM(J31:L31)</f>
        <v>8</v>
      </c>
      <c r="J31" s="162">
        <v>6</v>
      </c>
      <c r="K31" s="177">
        <v>2</v>
      </c>
      <c r="L31" s="177"/>
      <c r="M31" s="392">
        <f>H31-I31</f>
        <v>-8</v>
      </c>
      <c r="N31" s="780"/>
      <c r="O31" s="280"/>
      <c r="P31" s="688">
        <v>6</v>
      </c>
      <c r="Q31" s="781">
        <v>2</v>
      </c>
      <c r="R31" s="780"/>
      <c r="S31" s="269"/>
      <c r="T31" s="179"/>
      <c r="U31" s="269"/>
      <c r="V31" s="179"/>
      <c r="W31" s="269"/>
      <c r="X31" s="179"/>
      <c r="Y31" s="659"/>
      <c r="Z31" s="181"/>
      <c r="AA31" s="812">
        <v>1</v>
      </c>
      <c r="AC31" s="630"/>
      <c r="AD31" s="625"/>
      <c r="AE31" s="625"/>
      <c r="AF31" s="631"/>
      <c r="AG31" s="630"/>
      <c r="AH31" s="632"/>
      <c r="AI31" s="630"/>
      <c r="AJ31" s="628"/>
      <c r="AK31" s="626"/>
      <c r="AL31" s="626"/>
      <c r="AM31" s="626"/>
      <c r="AN31" s="626"/>
      <c r="AO31" s="626"/>
      <c r="AP31" s="626"/>
      <c r="AQ31" s="626"/>
      <c r="AR31" s="626"/>
      <c r="AS31" s="626"/>
    </row>
    <row r="32" spans="1:45" s="6" customFormat="1" ht="22.5" customHeight="1">
      <c r="A32" s="91" t="s">
        <v>130</v>
      </c>
      <c r="B32" s="136" t="s">
        <v>116</v>
      </c>
      <c r="C32" s="137"/>
      <c r="D32" s="139"/>
      <c r="E32" s="190"/>
      <c r="F32" s="190"/>
      <c r="G32" s="879">
        <v>3</v>
      </c>
      <c r="H32" s="330">
        <f t="shared" si="2"/>
        <v>90</v>
      </c>
      <c r="I32" s="791"/>
      <c r="J32" s="791"/>
      <c r="K32" s="792"/>
      <c r="L32" s="792"/>
      <c r="M32" s="391"/>
      <c r="N32" s="70"/>
      <c r="O32" s="793"/>
      <c r="P32" s="331"/>
      <c r="Q32" s="332"/>
      <c r="R32" s="160"/>
      <c r="S32" s="266"/>
      <c r="T32" s="160"/>
      <c r="U32" s="266"/>
      <c r="V32" s="794"/>
      <c r="W32" s="795"/>
      <c r="X32" s="794"/>
      <c r="Y32" s="795"/>
      <c r="Z32" s="794"/>
      <c r="AA32" s="812"/>
      <c r="AC32" s="619"/>
      <c r="AD32" s="619"/>
      <c r="AE32" s="619"/>
      <c r="AF32" s="625"/>
      <c r="AG32" s="625"/>
      <c r="AH32" s="625"/>
      <c r="AI32" s="626"/>
      <c r="AJ32" s="626"/>
      <c r="AK32" s="626"/>
      <c r="AL32" s="626"/>
      <c r="AM32" s="626"/>
      <c r="AN32" s="626"/>
      <c r="AO32" s="629"/>
      <c r="AP32" s="629"/>
      <c r="AQ32" s="629"/>
      <c r="AR32" s="629"/>
      <c r="AS32" s="629"/>
    </row>
    <row r="33" spans="1:45" s="6" customFormat="1" ht="22.5" customHeight="1">
      <c r="A33" s="499" t="s">
        <v>131</v>
      </c>
      <c r="B33" s="774" t="s">
        <v>260</v>
      </c>
      <c r="C33" s="689"/>
      <c r="D33" s="689"/>
      <c r="E33" s="775"/>
      <c r="F33" s="775"/>
      <c r="G33" s="946">
        <v>3.5</v>
      </c>
      <c r="H33" s="690">
        <f>G33*30</f>
        <v>105</v>
      </c>
      <c r="I33" s="791"/>
      <c r="J33" s="791"/>
      <c r="K33" s="792"/>
      <c r="L33" s="792"/>
      <c r="M33" s="391"/>
      <c r="N33" s="70"/>
      <c r="O33" s="793"/>
      <c r="P33" s="331"/>
      <c r="Q33" s="332"/>
      <c r="R33" s="160"/>
      <c r="S33" s="266"/>
      <c r="T33" s="160"/>
      <c r="U33" s="266"/>
      <c r="V33" s="794"/>
      <c r="W33" s="795"/>
      <c r="X33" s="794"/>
      <c r="Y33" s="795"/>
      <c r="Z33" s="794"/>
      <c r="AA33" s="812"/>
      <c r="AC33" s="619"/>
      <c r="AD33" s="619"/>
      <c r="AE33" s="619"/>
      <c r="AF33" s="625"/>
      <c r="AG33" s="625"/>
      <c r="AH33" s="625"/>
      <c r="AI33" s="626"/>
      <c r="AJ33" s="626"/>
      <c r="AK33" s="626"/>
      <c r="AL33" s="626"/>
      <c r="AM33" s="626"/>
      <c r="AN33" s="626"/>
      <c r="AO33" s="629"/>
      <c r="AP33" s="629"/>
      <c r="AQ33" s="629"/>
      <c r="AR33" s="629"/>
      <c r="AS33" s="629"/>
    </row>
    <row r="34" spans="1:45" s="6" customFormat="1" ht="22.5" customHeight="1" thickBot="1">
      <c r="A34" s="776"/>
      <c r="B34" s="691"/>
      <c r="C34" s="495"/>
      <c r="D34" s="495"/>
      <c r="E34" s="496"/>
      <c r="F34" s="496"/>
      <c r="G34" s="946"/>
      <c r="H34" s="690">
        <f>G34*30</f>
        <v>0</v>
      </c>
      <c r="I34" s="791"/>
      <c r="J34" s="791"/>
      <c r="K34" s="792"/>
      <c r="L34" s="792"/>
      <c r="M34" s="391"/>
      <c r="N34" s="70"/>
      <c r="O34" s="793"/>
      <c r="P34" s="331"/>
      <c r="Q34" s="332"/>
      <c r="R34" s="160"/>
      <c r="S34" s="266"/>
      <c r="T34" s="160"/>
      <c r="U34" s="266"/>
      <c r="V34" s="794"/>
      <c r="W34" s="795"/>
      <c r="X34" s="794"/>
      <c r="Y34" s="795"/>
      <c r="Z34" s="794"/>
      <c r="AA34" s="812"/>
      <c r="AC34" s="619"/>
      <c r="AD34" s="619"/>
      <c r="AE34" s="619"/>
      <c r="AF34" s="625"/>
      <c r="AG34" s="625"/>
      <c r="AH34" s="625"/>
      <c r="AI34" s="626"/>
      <c r="AJ34" s="626"/>
      <c r="AK34" s="626"/>
      <c r="AL34" s="626"/>
      <c r="AM34" s="626"/>
      <c r="AN34" s="626"/>
      <c r="AO34" s="629"/>
      <c r="AP34" s="629"/>
      <c r="AQ34" s="629"/>
      <c r="AR34" s="629"/>
      <c r="AS34" s="629"/>
    </row>
    <row r="35" spans="1:45" s="6" customFormat="1" ht="36.75" customHeight="1" thickBot="1">
      <c r="A35" s="519" t="s">
        <v>261</v>
      </c>
      <c r="B35" s="182"/>
      <c r="C35" s="149"/>
      <c r="D35" s="126"/>
      <c r="E35" s="150"/>
      <c r="F35" s="149"/>
      <c r="G35" s="947"/>
      <c r="H35" s="782">
        <f>G35*30</f>
        <v>0</v>
      </c>
      <c r="I35" s="783">
        <f>SUM(J35:L35)</f>
        <v>4</v>
      </c>
      <c r="J35" s="783">
        <v>4</v>
      </c>
      <c r="K35" s="784"/>
      <c r="L35" s="784"/>
      <c r="M35" s="785">
        <f>H35-I35</f>
        <v>-4</v>
      </c>
      <c r="N35" s="229"/>
      <c r="O35" s="786"/>
      <c r="P35" s="230"/>
      <c r="Q35" s="281"/>
      <c r="R35" s="231"/>
      <c r="S35" s="787"/>
      <c r="T35" s="788"/>
      <c r="U35" s="787"/>
      <c r="V35" s="350">
        <v>4</v>
      </c>
      <c r="W35" s="789"/>
      <c r="X35" s="230"/>
      <c r="Y35" s="281"/>
      <c r="Z35" s="790"/>
      <c r="AA35" s="812">
        <v>3</v>
      </c>
      <c r="AC35" s="619"/>
      <c r="AD35" s="625"/>
      <c r="AE35" s="625"/>
      <c r="AF35" s="625"/>
      <c r="AG35" s="625"/>
      <c r="AH35" s="625"/>
      <c r="AI35" s="626"/>
      <c r="AJ35" s="625"/>
      <c r="AK35" s="626"/>
      <c r="AL35" s="626"/>
      <c r="AM35" s="626"/>
      <c r="AN35" s="626"/>
      <c r="AO35" s="626"/>
      <c r="AP35" s="626"/>
      <c r="AQ35" s="625"/>
      <c r="AR35" s="625"/>
      <c r="AS35" s="627"/>
    </row>
    <row r="36" spans="1:45" s="6" customFormat="1" ht="24.75" customHeight="1">
      <c r="A36" s="91" t="s">
        <v>132</v>
      </c>
      <c r="B36" s="109" t="s">
        <v>262</v>
      </c>
      <c r="C36" s="111"/>
      <c r="D36" s="111"/>
      <c r="E36" s="112"/>
      <c r="F36" s="335"/>
      <c r="G36" s="948">
        <v>13.5</v>
      </c>
      <c r="H36" s="113">
        <f t="shared" si="2"/>
        <v>405</v>
      </c>
      <c r="I36" s="114"/>
      <c r="J36" s="114"/>
      <c r="K36" s="110"/>
      <c r="L36" s="110"/>
      <c r="M36" s="386"/>
      <c r="N36" s="91"/>
      <c r="O36" s="277"/>
      <c r="P36" s="115"/>
      <c r="Q36" s="277"/>
      <c r="R36" s="117"/>
      <c r="S36" s="263"/>
      <c r="T36" s="117"/>
      <c r="U36" s="263"/>
      <c r="V36" s="117"/>
      <c r="W36" s="263"/>
      <c r="X36" s="117"/>
      <c r="Y36" s="263"/>
      <c r="Z36" s="118"/>
      <c r="AA36" s="812"/>
      <c r="AC36" s="619"/>
      <c r="AD36" s="625"/>
      <c r="AE36" s="625"/>
      <c r="AF36" s="625"/>
      <c r="AG36" s="625"/>
      <c r="AH36" s="625"/>
      <c r="AI36" s="626"/>
      <c r="AJ36" s="626"/>
      <c r="AK36" s="626"/>
      <c r="AL36" s="626"/>
      <c r="AM36" s="626"/>
      <c r="AN36" s="626"/>
      <c r="AO36" s="626"/>
      <c r="AP36" s="626"/>
      <c r="AQ36" s="626"/>
      <c r="AR36" s="626"/>
      <c r="AS36" s="629"/>
    </row>
    <row r="37" spans="1:45" s="6" customFormat="1" ht="20.25" customHeight="1" thickBot="1">
      <c r="A37" s="108"/>
      <c r="B37" s="153"/>
      <c r="C37" s="154"/>
      <c r="D37" s="155"/>
      <c r="E37" s="156"/>
      <c r="F37" s="319"/>
      <c r="G37" s="943"/>
      <c r="H37" s="113">
        <f t="shared" si="2"/>
        <v>0</v>
      </c>
      <c r="I37" s="103"/>
      <c r="J37" s="157"/>
      <c r="K37" s="158"/>
      <c r="L37" s="158"/>
      <c r="M37" s="390"/>
      <c r="N37" s="159"/>
      <c r="O37" s="295"/>
      <c r="P37" s="159"/>
      <c r="Q37" s="295"/>
      <c r="R37" s="159"/>
      <c r="S37" s="266"/>
      <c r="T37" s="160"/>
      <c r="U37" s="266"/>
      <c r="V37" s="160"/>
      <c r="W37" s="266"/>
      <c r="X37" s="160"/>
      <c r="Y37" s="266"/>
      <c r="Z37" s="160"/>
      <c r="AA37" s="812"/>
      <c r="AC37" s="630"/>
      <c r="AD37" s="630"/>
      <c r="AE37" s="630"/>
      <c r="AF37" s="630"/>
      <c r="AG37" s="630"/>
      <c r="AH37" s="630"/>
      <c r="AI37" s="630"/>
      <c r="AJ37" s="626"/>
      <c r="AK37" s="626"/>
      <c r="AL37" s="626"/>
      <c r="AM37" s="626"/>
      <c r="AN37" s="626"/>
      <c r="AO37" s="626"/>
      <c r="AP37" s="626"/>
      <c r="AQ37" s="626"/>
      <c r="AR37" s="626"/>
      <c r="AS37" s="626"/>
    </row>
    <row r="38" spans="1:45" s="6" customFormat="1" ht="24" customHeight="1" thickBot="1">
      <c r="A38" s="91"/>
      <c r="B38" s="72"/>
      <c r="C38" s="143"/>
      <c r="D38" s="143"/>
      <c r="E38" s="161"/>
      <c r="F38" s="525"/>
      <c r="G38" s="949"/>
      <c r="H38" s="328">
        <f t="shared" si="2"/>
        <v>0</v>
      </c>
      <c r="I38" s="162">
        <f>SUM(J38:L38)</f>
        <v>28</v>
      </c>
      <c r="J38" s="138">
        <v>20</v>
      </c>
      <c r="K38" s="139"/>
      <c r="L38" s="139">
        <v>8</v>
      </c>
      <c r="M38" s="388">
        <f>H38-I38</f>
        <v>-28</v>
      </c>
      <c r="N38" s="107"/>
      <c r="O38" s="296"/>
      <c r="P38" s="163"/>
      <c r="Q38" s="293"/>
      <c r="R38" s="124"/>
      <c r="S38" s="264"/>
      <c r="T38" s="148"/>
      <c r="U38" s="264"/>
      <c r="V38" s="125"/>
      <c r="W38" s="261"/>
      <c r="X38" s="125"/>
      <c r="Y38" s="261"/>
      <c r="Z38" s="125"/>
      <c r="AA38" s="812"/>
      <c r="AC38" s="54"/>
      <c r="AD38" s="552"/>
      <c r="AE38" s="552"/>
      <c r="AF38" s="552"/>
      <c r="AG38" s="630"/>
      <c r="AH38" s="630"/>
      <c r="AI38" s="630"/>
      <c r="AJ38" s="626"/>
      <c r="AK38" s="626"/>
      <c r="AL38" s="626"/>
      <c r="AM38" s="626"/>
      <c r="AN38" s="626"/>
      <c r="AO38" s="629"/>
      <c r="AP38" s="629"/>
      <c r="AQ38" s="629"/>
      <c r="AR38" s="629"/>
      <c r="AS38" s="629"/>
    </row>
    <row r="39" spans="1:45" s="6" customFormat="1" ht="18.75" customHeight="1" thickBot="1">
      <c r="A39" s="519" t="s">
        <v>133</v>
      </c>
      <c r="B39" s="98"/>
      <c r="C39" s="933"/>
      <c r="D39" s="164"/>
      <c r="E39" s="150"/>
      <c r="F39" s="149"/>
      <c r="G39" s="950"/>
      <c r="H39" s="516">
        <f t="shared" si="2"/>
        <v>0</v>
      </c>
      <c r="I39" s="165">
        <v>16</v>
      </c>
      <c r="J39" s="166" t="s">
        <v>274</v>
      </c>
      <c r="K39" s="167"/>
      <c r="L39" s="167" t="s">
        <v>275</v>
      </c>
      <c r="M39" s="383">
        <f>H39-I39</f>
        <v>-16</v>
      </c>
      <c r="N39" s="151">
        <v>12</v>
      </c>
      <c r="O39" s="270">
        <v>4</v>
      </c>
      <c r="P39" s="83"/>
      <c r="Q39" s="598"/>
      <c r="R39" s="129"/>
      <c r="S39" s="262"/>
      <c r="T39" s="134"/>
      <c r="U39" s="262"/>
      <c r="V39" s="168"/>
      <c r="W39" s="267"/>
      <c r="X39" s="168"/>
      <c r="Y39" s="655"/>
      <c r="Z39" s="169"/>
      <c r="AA39" s="812">
        <v>1</v>
      </c>
      <c r="AC39" s="633"/>
      <c r="AD39" s="625"/>
      <c r="AE39" s="631"/>
      <c r="AF39" s="552"/>
      <c r="AG39" s="54"/>
      <c r="AH39" s="54"/>
      <c r="AI39" s="630"/>
      <c r="AJ39" s="626"/>
      <c r="AK39" s="626"/>
      <c r="AL39" s="626"/>
      <c r="AM39" s="626"/>
      <c r="AN39" s="626"/>
      <c r="AO39" s="629"/>
      <c r="AP39" s="629"/>
      <c r="AQ39" s="629"/>
      <c r="AR39" s="629"/>
      <c r="AS39" s="629"/>
    </row>
    <row r="40" spans="1:45" s="6" customFormat="1" ht="20.25" customHeight="1" thickBot="1">
      <c r="A40" s="519" t="s">
        <v>134</v>
      </c>
      <c r="B40" s="98"/>
      <c r="C40" s="934"/>
      <c r="D40" s="170"/>
      <c r="E40" s="312"/>
      <c r="F40" s="528"/>
      <c r="G40" s="950"/>
      <c r="H40" s="516">
        <f t="shared" si="2"/>
        <v>0</v>
      </c>
      <c r="I40" s="165">
        <v>12</v>
      </c>
      <c r="J40" s="166" t="s">
        <v>276</v>
      </c>
      <c r="K40" s="167"/>
      <c r="L40" s="167" t="s">
        <v>275</v>
      </c>
      <c r="M40" s="383">
        <f>H40-I40</f>
        <v>-12</v>
      </c>
      <c r="N40" s="81"/>
      <c r="O40" s="265"/>
      <c r="P40" s="131">
        <v>8</v>
      </c>
      <c r="Q40" s="270">
        <v>4</v>
      </c>
      <c r="R40" s="78"/>
      <c r="S40" s="262"/>
      <c r="T40" s="134"/>
      <c r="U40" s="262"/>
      <c r="V40" s="168"/>
      <c r="W40" s="267"/>
      <c r="X40" s="168"/>
      <c r="Y40" s="655"/>
      <c r="Z40" s="169"/>
      <c r="AA40" s="812">
        <v>1</v>
      </c>
      <c r="AC40" s="619"/>
      <c r="AD40" s="625"/>
      <c r="AE40" s="552"/>
      <c r="AF40" s="631"/>
      <c r="AG40" s="634"/>
      <c r="AH40" s="631"/>
      <c r="AI40" s="635"/>
      <c r="AJ40" s="626"/>
      <c r="AK40" s="626"/>
      <c r="AL40" s="626"/>
      <c r="AM40" s="626"/>
      <c r="AN40" s="626"/>
      <c r="AO40" s="629"/>
      <c r="AP40" s="629"/>
      <c r="AQ40" s="629"/>
      <c r="AR40" s="629"/>
      <c r="AS40" s="629"/>
    </row>
    <row r="41" spans="1:45" s="6" customFormat="1" ht="33" customHeight="1" thickBot="1">
      <c r="A41" s="91" t="s">
        <v>136</v>
      </c>
      <c r="B41" s="882" t="s">
        <v>60</v>
      </c>
      <c r="C41" s="883"/>
      <c r="D41" s="883"/>
      <c r="E41" s="884"/>
      <c r="F41" s="885"/>
      <c r="G41" s="825">
        <v>7</v>
      </c>
      <c r="H41" s="113">
        <f t="shared" si="2"/>
        <v>210</v>
      </c>
      <c r="I41" s="114"/>
      <c r="J41" s="114"/>
      <c r="K41" s="110"/>
      <c r="L41" s="110"/>
      <c r="M41" s="386"/>
      <c r="N41" s="75"/>
      <c r="O41" s="297"/>
      <c r="P41" s="527"/>
      <c r="Q41" s="298"/>
      <c r="R41" s="173"/>
      <c r="S41" s="268"/>
      <c r="T41" s="172"/>
      <c r="U41" s="298"/>
      <c r="V41" s="173"/>
      <c r="W41" s="268"/>
      <c r="X41" s="173"/>
      <c r="Y41" s="268"/>
      <c r="Z41" s="117"/>
      <c r="AA41" s="812"/>
      <c r="AC41" s="619"/>
      <c r="AD41" s="1845" t="s">
        <v>294</v>
      </c>
      <c r="AE41" s="1845"/>
      <c r="AF41" s="1845"/>
      <c r="AG41" s="1845"/>
      <c r="AH41" s="625"/>
      <c r="AI41" s="626"/>
      <c r="AJ41" s="626"/>
      <c r="AK41" s="626"/>
      <c r="AL41" s="626"/>
      <c r="AM41" s="625"/>
      <c r="AN41" s="625"/>
      <c r="AO41" s="626"/>
      <c r="AP41" s="626"/>
      <c r="AQ41" s="626"/>
      <c r="AR41" s="626"/>
      <c r="AS41" s="626"/>
    </row>
    <row r="42" spans="1:45" s="6" customFormat="1" ht="22.5" customHeight="1" thickBot="1">
      <c r="A42" s="73"/>
      <c r="B42" s="886"/>
      <c r="C42" s="887"/>
      <c r="D42" s="887"/>
      <c r="E42" s="888"/>
      <c r="F42" s="889"/>
      <c r="G42" s="958"/>
      <c r="H42" s="330">
        <f t="shared" si="2"/>
        <v>0</v>
      </c>
      <c r="I42" s="138"/>
      <c r="J42" s="138"/>
      <c r="K42" s="139"/>
      <c r="L42" s="139"/>
      <c r="M42" s="388"/>
      <c r="N42" s="146"/>
      <c r="O42" s="272"/>
      <c r="P42" s="147"/>
      <c r="Q42" s="278"/>
      <c r="R42" s="148"/>
      <c r="S42" s="264"/>
      <c r="T42" s="147"/>
      <c r="U42" s="278"/>
      <c r="V42" s="148"/>
      <c r="W42" s="264"/>
      <c r="X42" s="148"/>
      <c r="Y42" s="264"/>
      <c r="Z42" s="148"/>
      <c r="AA42" s="812"/>
      <c r="AC42" s="619"/>
      <c r="AD42" s="619"/>
      <c r="AE42" s="619"/>
      <c r="AF42" s="625"/>
      <c r="AG42" s="625"/>
      <c r="AH42" s="625"/>
      <c r="AI42" s="626"/>
      <c r="AJ42" s="626"/>
      <c r="AK42" s="626"/>
      <c r="AL42" s="626"/>
      <c r="AM42" s="625"/>
      <c r="AN42" s="625"/>
      <c r="AO42" s="626"/>
      <c r="AP42" s="626"/>
      <c r="AQ42" s="626"/>
      <c r="AR42" s="626"/>
      <c r="AS42" s="626"/>
    </row>
    <row r="43" spans="1:45" s="6" customFormat="1" ht="22.5" customHeight="1" thickBot="1">
      <c r="A43" s="84"/>
      <c r="B43" s="153"/>
      <c r="C43" s="956"/>
      <c r="D43" s="956"/>
      <c r="E43" s="957"/>
      <c r="F43" s="957"/>
      <c r="G43" s="962"/>
      <c r="H43" s="330">
        <f t="shared" si="2"/>
        <v>0</v>
      </c>
      <c r="I43" s="791">
        <f>I44+I45</f>
        <v>16</v>
      </c>
      <c r="J43" s="791">
        <v>12</v>
      </c>
      <c r="K43" s="792">
        <v>4</v>
      </c>
      <c r="L43" s="792"/>
      <c r="M43" s="383">
        <f>H43-I43</f>
        <v>-16</v>
      </c>
      <c r="N43" s="70"/>
      <c r="O43" s="793"/>
      <c r="P43" s="331"/>
      <c r="Q43" s="332"/>
      <c r="R43" s="160"/>
      <c r="S43" s="266"/>
      <c r="T43" s="331"/>
      <c r="U43" s="332"/>
      <c r="V43" s="160"/>
      <c r="W43" s="266"/>
      <c r="X43" s="160"/>
      <c r="Y43" s="266"/>
      <c r="Z43" s="160"/>
      <c r="AA43" s="812"/>
      <c r="AC43" s="619"/>
      <c r="AD43" s="619"/>
      <c r="AE43" s="619"/>
      <c r="AF43" s="625"/>
      <c r="AG43" s="625"/>
      <c r="AH43" s="625"/>
      <c r="AI43" s="626"/>
      <c r="AJ43" s="626"/>
      <c r="AK43" s="626"/>
      <c r="AL43" s="626"/>
      <c r="AM43" s="625"/>
      <c r="AN43" s="625"/>
      <c r="AO43" s="626"/>
      <c r="AP43" s="626"/>
      <c r="AQ43" s="626"/>
      <c r="AR43" s="626"/>
      <c r="AS43" s="626"/>
    </row>
    <row r="44" spans="1:45" s="6" customFormat="1" ht="22.5" customHeight="1" thickBot="1">
      <c r="A44" s="84" t="s">
        <v>137</v>
      </c>
      <c r="B44" s="951"/>
      <c r="C44" s="956"/>
      <c r="D44" s="959"/>
      <c r="E44" s="957"/>
      <c r="F44" s="957"/>
      <c r="G44" s="962"/>
      <c r="H44" s="330">
        <f t="shared" si="2"/>
        <v>0</v>
      </c>
      <c r="I44" s="791">
        <v>8</v>
      </c>
      <c r="J44" s="783" t="s">
        <v>277</v>
      </c>
      <c r="K44" s="784" t="s">
        <v>278</v>
      </c>
      <c r="L44" s="792"/>
      <c r="M44" s="383">
        <f>H44-I44</f>
        <v>-8</v>
      </c>
      <c r="N44" s="70"/>
      <c r="O44" s="793"/>
      <c r="P44" s="331"/>
      <c r="Q44" s="332"/>
      <c r="R44" s="960">
        <v>8</v>
      </c>
      <c r="S44" s="961">
        <v>0</v>
      </c>
      <c r="T44" s="331"/>
      <c r="U44" s="332"/>
      <c r="V44" s="160"/>
      <c r="W44" s="266"/>
      <c r="X44" s="160"/>
      <c r="Y44" s="266"/>
      <c r="Z44" s="160"/>
      <c r="AA44" s="812"/>
      <c r="AC44" s="619"/>
      <c r="AD44" s="619"/>
      <c r="AE44" s="619"/>
      <c r="AF44" s="625"/>
      <c r="AG44" s="625"/>
      <c r="AH44" s="625"/>
      <c r="AI44" s="626"/>
      <c r="AJ44" s="626"/>
      <c r="AK44" s="626"/>
      <c r="AL44" s="626"/>
      <c r="AM44" s="625"/>
      <c r="AN44" s="625"/>
      <c r="AO44" s="626"/>
      <c r="AP44" s="626"/>
      <c r="AQ44" s="626"/>
      <c r="AR44" s="626"/>
      <c r="AS44" s="626"/>
    </row>
    <row r="45" spans="1:45" s="6" customFormat="1" ht="24.75" customHeight="1" thickBot="1">
      <c r="A45" s="91" t="s">
        <v>138</v>
      </c>
      <c r="B45" s="951"/>
      <c r="C45" s="952"/>
      <c r="D45" s="953"/>
      <c r="E45" s="954"/>
      <c r="F45" s="955"/>
      <c r="G45" s="963"/>
      <c r="H45" s="330">
        <f t="shared" si="2"/>
        <v>0</v>
      </c>
      <c r="I45" s="783">
        <v>8</v>
      </c>
      <c r="J45" s="783" t="s">
        <v>277</v>
      </c>
      <c r="K45" s="784" t="s">
        <v>278</v>
      </c>
      <c r="L45" s="784"/>
      <c r="M45" s="785">
        <f>H45-I45</f>
        <v>-8</v>
      </c>
      <c r="N45" s="229"/>
      <c r="O45" s="354"/>
      <c r="P45" s="230"/>
      <c r="Q45" s="281"/>
      <c r="R45" s="231"/>
      <c r="S45" s="789"/>
      <c r="T45" s="686">
        <v>8</v>
      </c>
      <c r="U45" s="613">
        <v>0</v>
      </c>
      <c r="V45" s="231"/>
      <c r="W45" s="789"/>
      <c r="X45" s="231"/>
      <c r="Y45" s="662"/>
      <c r="Z45" s="337"/>
      <c r="AA45" s="812">
        <v>2</v>
      </c>
      <c r="AC45" s="619"/>
      <c r="AD45" s="619"/>
      <c r="AE45" s="619"/>
      <c r="AF45" s="625"/>
      <c r="AG45" s="625"/>
      <c r="AH45" s="625"/>
      <c r="AI45" s="626"/>
      <c r="AJ45" s="626"/>
      <c r="AK45" s="626"/>
      <c r="AL45" s="626"/>
      <c r="AM45" s="631"/>
      <c r="AN45" s="631"/>
      <c r="AO45" s="626"/>
      <c r="AP45" s="626"/>
      <c r="AQ45" s="626"/>
      <c r="AR45" s="626"/>
      <c r="AS45" s="626"/>
    </row>
    <row r="46" spans="1:50" s="35" customFormat="1" ht="45" customHeight="1" hidden="1" thickBot="1">
      <c r="A46" s="91"/>
      <c r="B46" s="895"/>
      <c r="C46" s="891"/>
      <c r="D46" s="891"/>
      <c r="E46" s="896"/>
      <c r="F46" s="897"/>
      <c r="G46" s="894"/>
      <c r="H46" s="964"/>
      <c r="I46" s="415"/>
      <c r="J46" s="415"/>
      <c r="K46" s="416"/>
      <c r="L46" s="416"/>
      <c r="M46" s="378"/>
      <c r="N46" s="379"/>
      <c r="O46" s="379"/>
      <c r="P46" s="417"/>
      <c r="Q46" s="417"/>
      <c r="R46" s="379"/>
      <c r="S46" s="379"/>
      <c r="T46" s="418"/>
      <c r="U46" s="418"/>
      <c r="V46" s="419"/>
      <c r="W46" s="419"/>
      <c r="X46" s="379"/>
      <c r="Y46" s="379"/>
      <c r="Z46" s="420"/>
      <c r="AA46" s="814">
        <v>3</v>
      </c>
      <c r="AB46" s="8"/>
      <c r="AC46" s="8"/>
      <c r="AD46" s="8"/>
      <c r="AE46" s="8"/>
      <c r="AF46" s="4"/>
      <c r="AG46" s="4"/>
      <c r="AH46" s="4"/>
      <c r="AI46" s="8"/>
      <c r="AJ46" s="8"/>
      <c r="AK46" s="8"/>
      <c r="AL46" s="8"/>
      <c r="AM46" s="552"/>
      <c r="AN46" s="552"/>
      <c r="AO46" s="631"/>
      <c r="AP46" s="631"/>
      <c r="AQ46" s="8"/>
      <c r="AR46" s="8"/>
      <c r="AS46" s="8"/>
      <c r="AT46" s="8"/>
      <c r="AU46" s="8"/>
      <c r="AV46" s="8"/>
      <c r="AW46" s="8"/>
      <c r="AX46" s="8"/>
    </row>
    <row r="47" spans="1:50" s="35" customFormat="1" ht="30" customHeight="1" thickBot="1">
      <c r="A47" s="91" t="s">
        <v>125</v>
      </c>
      <c r="B47" s="882" t="s">
        <v>263</v>
      </c>
      <c r="C47" s="898"/>
      <c r="D47" s="898"/>
      <c r="E47" s="899"/>
      <c r="F47" s="900"/>
      <c r="G47" s="948">
        <v>6.5</v>
      </c>
      <c r="H47" s="113">
        <f>G47*30</f>
        <v>195</v>
      </c>
      <c r="I47" s="553"/>
      <c r="J47" s="553"/>
      <c r="K47" s="687"/>
      <c r="L47" s="687"/>
      <c r="M47" s="796"/>
      <c r="N47" s="797"/>
      <c r="O47" s="797"/>
      <c r="P47" s="798"/>
      <c r="Q47" s="798"/>
      <c r="R47" s="797"/>
      <c r="S47" s="797"/>
      <c r="T47" s="557"/>
      <c r="U47" s="557"/>
      <c r="V47" s="683"/>
      <c r="W47" s="683"/>
      <c r="X47" s="797"/>
      <c r="Y47" s="799"/>
      <c r="Z47" s="800"/>
      <c r="AA47" s="815"/>
      <c r="AB47" s="8"/>
      <c r="AC47" s="8"/>
      <c r="AD47" s="8"/>
      <c r="AE47" s="8"/>
      <c r="AF47" s="4"/>
      <c r="AG47" s="4"/>
      <c r="AH47" s="4"/>
      <c r="AI47" s="8"/>
      <c r="AJ47" s="8"/>
      <c r="AK47" s="8"/>
      <c r="AL47" s="8"/>
      <c r="AM47" s="552"/>
      <c r="AN47" s="552"/>
      <c r="AO47" s="631"/>
      <c r="AP47" s="631"/>
      <c r="AQ47" s="8"/>
      <c r="AR47" s="8"/>
      <c r="AS47" s="8"/>
      <c r="AT47" s="8"/>
      <c r="AU47" s="8"/>
      <c r="AV47" s="8"/>
      <c r="AW47" s="8"/>
      <c r="AX47" s="8"/>
    </row>
    <row r="48" spans="1:50" s="35" customFormat="1" ht="30" customHeight="1" thickBot="1">
      <c r="A48" s="91"/>
      <c r="B48" s="969"/>
      <c r="C48" s="965"/>
      <c r="D48" s="965"/>
      <c r="E48" s="966"/>
      <c r="F48" s="967"/>
      <c r="G48" s="971"/>
      <c r="H48" s="328">
        <f>G48*30</f>
        <v>0</v>
      </c>
      <c r="I48" s="553"/>
      <c r="J48" s="553"/>
      <c r="K48" s="687"/>
      <c r="L48" s="687"/>
      <c r="M48" s="796"/>
      <c r="N48" s="797"/>
      <c r="O48" s="797"/>
      <c r="P48" s="798"/>
      <c r="Q48" s="798"/>
      <c r="R48" s="797"/>
      <c r="S48" s="797"/>
      <c r="T48" s="557"/>
      <c r="U48" s="557"/>
      <c r="V48" s="683"/>
      <c r="W48" s="683"/>
      <c r="X48" s="797"/>
      <c r="Y48" s="799"/>
      <c r="Z48" s="800"/>
      <c r="AA48" s="815"/>
      <c r="AB48" s="8"/>
      <c r="AC48" s="8"/>
      <c r="AD48" s="8"/>
      <c r="AE48" s="8"/>
      <c r="AF48" s="4"/>
      <c r="AG48" s="4"/>
      <c r="AH48" s="4"/>
      <c r="AI48" s="8"/>
      <c r="AJ48" s="8"/>
      <c r="AK48" s="8"/>
      <c r="AL48" s="8"/>
      <c r="AM48" s="552"/>
      <c r="AN48" s="552"/>
      <c r="AO48" s="631"/>
      <c r="AP48" s="631"/>
      <c r="AQ48" s="8"/>
      <c r="AR48" s="8"/>
      <c r="AS48" s="8"/>
      <c r="AT48" s="8"/>
      <c r="AU48" s="8"/>
      <c r="AV48" s="8"/>
      <c r="AW48" s="8"/>
      <c r="AX48" s="8"/>
    </row>
    <row r="49" spans="1:45" s="6" customFormat="1" ht="24.75" customHeight="1" thickBot="1">
      <c r="A49" s="91" t="s">
        <v>126</v>
      </c>
      <c r="B49" s="970"/>
      <c r="C49" s="901"/>
      <c r="D49" s="902"/>
      <c r="E49" s="896"/>
      <c r="F49" s="897"/>
      <c r="G49" s="972"/>
      <c r="H49" s="516">
        <f t="shared" si="2"/>
        <v>0</v>
      </c>
      <c r="I49" s="128">
        <v>8</v>
      </c>
      <c r="J49" s="128" t="s">
        <v>277</v>
      </c>
      <c r="K49" s="126" t="s">
        <v>278</v>
      </c>
      <c r="L49" s="126"/>
      <c r="M49" s="383">
        <f>H49-I49</f>
        <v>-8</v>
      </c>
      <c r="N49" s="81"/>
      <c r="O49" s="279"/>
      <c r="P49" s="683">
        <v>8</v>
      </c>
      <c r="Q49" s="270">
        <v>0</v>
      </c>
      <c r="R49" s="134"/>
      <c r="S49" s="262"/>
      <c r="T49" s="134"/>
      <c r="U49" s="262"/>
      <c r="V49" s="134"/>
      <c r="W49" s="262"/>
      <c r="X49" s="134"/>
      <c r="Y49" s="654"/>
      <c r="Z49" s="135"/>
      <c r="AA49" s="812">
        <v>1</v>
      </c>
      <c r="AC49" s="619"/>
      <c r="AD49" s="625"/>
      <c r="AE49" s="625"/>
      <c r="AF49" s="631"/>
      <c r="AG49" s="631"/>
      <c r="AH49" s="631"/>
      <c r="AI49" s="626"/>
      <c r="AJ49" s="626"/>
      <c r="AK49" s="626"/>
      <c r="AL49" s="626"/>
      <c r="AM49" s="626"/>
      <c r="AN49" s="626"/>
      <c r="AO49" s="626"/>
      <c r="AP49" s="626"/>
      <c r="AQ49" s="626"/>
      <c r="AR49" s="626"/>
      <c r="AS49" s="626"/>
    </row>
    <row r="50" spans="1:50" s="33" customFormat="1" ht="28.5" customHeight="1" hidden="1" thickBot="1">
      <c r="A50" s="91"/>
      <c r="B50" s="968"/>
      <c r="C50" s="891"/>
      <c r="D50" s="891"/>
      <c r="E50" s="936"/>
      <c r="F50" s="891"/>
      <c r="G50" s="894"/>
      <c r="H50" s="414"/>
      <c r="I50" s="415"/>
      <c r="J50" s="415"/>
      <c r="K50" s="416"/>
      <c r="L50" s="416"/>
      <c r="M50" s="378"/>
      <c r="N50" s="410"/>
      <c r="O50" s="423"/>
      <c r="P50" s="423"/>
      <c r="Q50" s="279"/>
      <c r="R50" s="419"/>
      <c r="S50" s="419"/>
      <c r="T50" s="423"/>
      <c r="U50" s="279"/>
      <c r="V50" s="424"/>
      <c r="W50" s="424"/>
      <c r="X50" s="424"/>
      <c r="Y50" s="262"/>
      <c r="Z50" s="425"/>
      <c r="AA50" s="814">
        <v>2</v>
      </c>
      <c r="AB50" s="6"/>
      <c r="AC50" s="619"/>
      <c r="AD50" s="625"/>
      <c r="AE50" s="625"/>
      <c r="AF50" s="625"/>
      <c r="AG50" s="625"/>
      <c r="AH50" s="625"/>
      <c r="AI50" s="631"/>
      <c r="AJ50" s="631"/>
      <c r="AK50" s="631"/>
      <c r="AL50" s="631"/>
      <c r="AM50" s="625"/>
      <c r="AN50" s="625"/>
      <c r="AO50" s="626"/>
      <c r="AP50" s="626"/>
      <c r="AQ50" s="626"/>
      <c r="AR50" s="626"/>
      <c r="AS50" s="626"/>
      <c r="AT50" s="6"/>
      <c r="AU50" s="6"/>
      <c r="AV50" s="6"/>
      <c r="AW50" s="6"/>
      <c r="AX50" s="6"/>
    </row>
    <row r="51" spans="1:45" s="6" customFormat="1" ht="33.75" customHeight="1">
      <c r="A51" s="91" t="s">
        <v>139</v>
      </c>
      <c r="B51" s="905" t="s">
        <v>63</v>
      </c>
      <c r="C51" s="137"/>
      <c r="D51" s="137"/>
      <c r="E51" s="190"/>
      <c r="F51" s="523"/>
      <c r="G51" s="308">
        <v>3.5</v>
      </c>
      <c r="H51" s="328">
        <f t="shared" si="2"/>
        <v>105</v>
      </c>
      <c r="I51" s="138"/>
      <c r="J51" s="138"/>
      <c r="K51" s="139"/>
      <c r="L51" s="139"/>
      <c r="M51" s="388"/>
      <c r="N51" s="75"/>
      <c r="O51" s="298"/>
      <c r="P51" s="172"/>
      <c r="Q51" s="298"/>
      <c r="R51" s="173"/>
      <c r="S51" s="268"/>
      <c r="T51" s="173"/>
      <c r="U51" s="268"/>
      <c r="V51" s="173"/>
      <c r="W51" s="268"/>
      <c r="X51" s="173"/>
      <c r="Y51" s="656"/>
      <c r="Z51" s="216"/>
      <c r="AA51" s="812"/>
      <c r="AC51" s="619"/>
      <c r="AD51" s="625"/>
      <c r="AE51" s="625"/>
      <c r="AF51" s="625"/>
      <c r="AG51" s="625"/>
      <c r="AH51" s="625"/>
      <c r="AI51" s="626"/>
      <c r="AJ51" s="626"/>
      <c r="AK51" s="626"/>
      <c r="AL51" s="626"/>
      <c r="AM51" s="626"/>
      <c r="AN51" s="626"/>
      <c r="AO51" s="626"/>
      <c r="AP51" s="626"/>
      <c r="AQ51" s="626"/>
      <c r="AR51" s="626"/>
      <c r="AS51" s="626"/>
    </row>
    <row r="52" spans="1:45" s="6" customFormat="1" ht="18" customHeight="1" thickBot="1">
      <c r="A52" s="71"/>
      <c r="B52" s="886"/>
      <c r="C52" s="142"/>
      <c r="D52" s="142"/>
      <c r="E52" s="334"/>
      <c r="F52" s="334"/>
      <c r="G52" s="530"/>
      <c r="H52" s="531">
        <f t="shared" si="2"/>
        <v>0</v>
      </c>
      <c r="I52" s="145"/>
      <c r="J52" s="145"/>
      <c r="K52" s="143"/>
      <c r="L52" s="143"/>
      <c r="M52" s="389"/>
      <c r="N52" s="146"/>
      <c r="O52" s="278"/>
      <c r="P52" s="147"/>
      <c r="Q52" s="278"/>
      <c r="R52" s="148"/>
      <c r="S52" s="264"/>
      <c r="T52" s="148"/>
      <c r="U52" s="264"/>
      <c r="V52" s="148"/>
      <c r="W52" s="264"/>
      <c r="X52" s="148"/>
      <c r="Y52" s="264"/>
      <c r="Z52" s="148"/>
      <c r="AA52" s="812"/>
      <c r="AC52" s="619"/>
      <c r="AD52" s="625"/>
      <c r="AE52" s="625"/>
      <c r="AF52" s="625"/>
      <c r="AG52" s="625"/>
      <c r="AH52" s="625"/>
      <c r="AI52" s="626"/>
      <c r="AJ52" s="626"/>
      <c r="AK52" s="626"/>
      <c r="AL52" s="626"/>
      <c r="AM52" s="626"/>
      <c r="AN52" s="626"/>
      <c r="AO52" s="626"/>
      <c r="AP52" s="626"/>
      <c r="AQ52" s="626"/>
      <c r="AR52" s="626"/>
      <c r="AS52" s="626"/>
    </row>
    <row r="53" spans="1:45" s="6" customFormat="1" ht="25.5" customHeight="1" thickBot="1">
      <c r="A53" s="91" t="s">
        <v>140</v>
      </c>
      <c r="B53" s="829"/>
      <c r="C53" s="149"/>
      <c r="D53" s="126"/>
      <c r="E53" s="152"/>
      <c r="F53" s="151"/>
      <c r="G53" s="309"/>
      <c r="H53" s="516">
        <f t="shared" si="2"/>
        <v>0</v>
      </c>
      <c r="I53" s="128">
        <v>8</v>
      </c>
      <c r="J53" s="128" t="s">
        <v>277</v>
      </c>
      <c r="K53" s="126" t="s">
        <v>278</v>
      </c>
      <c r="L53" s="128"/>
      <c r="M53" s="383">
        <f>H53-I53</f>
        <v>-8</v>
      </c>
      <c r="N53" s="81"/>
      <c r="O53" s="279"/>
      <c r="P53" s="683">
        <v>8</v>
      </c>
      <c r="Q53" s="270">
        <v>0</v>
      </c>
      <c r="R53" s="134"/>
      <c r="S53" s="262"/>
      <c r="T53" s="134"/>
      <c r="U53" s="262"/>
      <c r="V53" s="134"/>
      <c r="W53" s="262"/>
      <c r="X53" s="134"/>
      <c r="Y53" s="654"/>
      <c r="Z53" s="135"/>
      <c r="AA53" s="812">
        <v>1</v>
      </c>
      <c r="AC53" s="619"/>
      <c r="AD53" s="625"/>
      <c r="AE53" s="625"/>
      <c r="AF53" s="631"/>
      <c r="AG53" s="625"/>
      <c r="AH53" s="625"/>
      <c r="AI53" s="626"/>
      <c r="AJ53" s="626"/>
      <c r="AK53" s="626"/>
      <c r="AL53" s="626"/>
      <c r="AM53" s="626"/>
      <c r="AN53" s="626"/>
      <c r="AO53" s="626"/>
      <c r="AP53" s="626"/>
      <c r="AQ53" s="626"/>
      <c r="AR53" s="626"/>
      <c r="AS53" s="626"/>
    </row>
    <row r="54" spans="1:45" ht="21.75" customHeight="1" hidden="1">
      <c r="A54" s="91"/>
      <c r="B54" s="882"/>
      <c r="C54" s="91"/>
      <c r="D54" s="91"/>
      <c r="E54" s="171"/>
      <c r="F54" s="526"/>
      <c r="G54" s="307"/>
      <c r="H54" s="113"/>
      <c r="I54" s="114"/>
      <c r="J54" s="114"/>
      <c r="K54" s="110"/>
      <c r="L54" s="110"/>
      <c r="M54" s="386"/>
      <c r="N54" s="91"/>
      <c r="O54" s="271"/>
      <c r="P54" s="115"/>
      <c r="Q54" s="263"/>
      <c r="R54" s="115"/>
      <c r="S54" s="271"/>
      <c r="T54" s="91"/>
      <c r="U54" s="271"/>
      <c r="V54" s="91"/>
      <c r="W54" s="271"/>
      <c r="X54" s="91"/>
      <c r="Y54" s="271"/>
      <c r="Z54" s="91"/>
      <c r="AA54" s="810"/>
      <c r="AC54" s="619"/>
      <c r="AD54" s="619"/>
      <c r="AE54" s="619"/>
      <c r="AF54" s="625"/>
      <c r="AG54" s="626"/>
      <c r="AH54" s="626"/>
      <c r="AI54" s="625"/>
      <c r="AJ54" s="619"/>
      <c r="AK54" s="619"/>
      <c r="AL54" s="619"/>
      <c r="AM54" s="619"/>
      <c r="AN54" s="619"/>
      <c r="AO54" s="619"/>
      <c r="AP54" s="619"/>
      <c r="AQ54" s="619"/>
      <c r="AR54" s="619"/>
      <c r="AS54" s="619"/>
    </row>
    <row r="55" spans="1:45" ht="20.25" customHeight="1" hidden="1" thickBot="1">
      <c r="A55" s="71"/>
      <c r="B55" s="886"/>
      <c r="C55" s="75"/>
      <c r="D55" s="75"/>
      <c r="E55" s="174"/>
      <c r="F55" s="333"/>
      <c r="G55" s="308"/>
      <c r="H55" s="328"/>
      <c r="I55" s="138"/>
      <c r="J55" s="138"/>
      <c r="K55" s="139"/>
      <c r="L55" s="139"/>
      <c r="M55" s="388"/>
      <c r="N55" s="146"/>
      <c r="O55" s="272"/>
      <c r="P55" s="147"/>
      <c r="Q55" s="264"/>
      <c r="R55" s="147"/>
      <c r="S55" s="272"/>
      <c r="T55" s="146"/>
      <c r="U55" s="272"/>
      <c r="V55" s="146"/>
      <c r="W55" s="272"/>
      <c r="X55" s="146"/>
      <c r="Y55" s="272"/>
      <c r="Z55" s="146"/>
      <c r="AA55" s="810"/>
      <c r="AC55" s="619"/>
      <c r="AD55" s="619"/>
      <c r="AE55" s="619"/>
      <c r="AF55" s="625"/>
      <c r="AG55" s="626"/>
      <c r="AH55" s="626"/>
      <c r="AI55" s="625"/>
      <c r="AJ55" s="619"/>
      <c r="AK55" s="619"/>
      <c r="AL55" s="619"/>
      <c r="AM55" s="619"/>
      <c r="AN55" s="619"/>
      <c r="AO55" s="619"/>
      <c r="AP55" s="619"/>
      <c r="AQ55" s="619"/>
      <c r="AR55" s="619"/>
      <c r="AS55" s="619"/>
    </row>
    <row r="56" spans="1:45" ht="20.25" customHeight="1" hidden="1" thickBot="1">
      <c r="A56" s="91"/>
      <c r="B56" s="829"/>
      <c r="C56" s="81"/>
      <c r="D56" s="132"/>
      <c r="E56" s="191"/>
      <c r="F56" s="529"/>
      <c r="G56" s="309"/>
      <c r="H56" s="516"/>
      <c r="I56" s="128"/>
      <c r="J56" s="128"/>
      <c r="K56" s="126"/>
      <c r="L56" s="126"/>
      <c r="M56" s="383"/>
      <c r="N56" s="81"/>
      <c r="O56" s="273"/>
      <c r="P56" s="130"/>
      <c r="Q56" s="262"/>
      <c r="R56" s="683"/>
      <c r="S56" s="270"/>
      <c r="T56" s="81"/>
      <c r="U56" s="273"/>
      <c r="V56" s="81"/>
      <c r="W56" s="273"/>
      <c r="X56" s="81"/>
      <c r="Y56" s="657"/>
      <c r="Z56" s="193"/>
      <c r="AA56" s="810">
        <v>2</v>
      </c>
      <c r="AC56" s="619"/>
      <c r="AD56" s="619"/>
      <c r="AE56" s="619"/>
      <c r="AF56" s="625"/>
      <c r="AG56" s="626"/>
      <c r="AH56" s="626"/>
      <c r="AI56" s="631"/>
      <c r="AJ56" s="53"/>
      <c r="AK56" s="53"/>
      <c r="AL56" s="631"/>
      <c r="AM56" s="619"/>
      <c r="AN56" s="619"/>
      <c r="AO56" s="619"/>
      <c r="AP56" s="619"/>
      <c r="AQ56" s="619"/>
      <c r="AR56" s="619"/>
      <c r="AS56" s="619"/>
    </row>
    <row r="57" spans="1:45" s="6" customFormat="1" ht="21" customHeight="1">
      <c r="A57" s="91" t="s">
        <v>143</v>
      </c>
      <c r="B57" s="109" t="s">
        <v>42</v>
      </c>
      <c r="C57" s="111"/>
      <c r="D57" s="111"/>
      <c r="E57" s="112"/>
      <c r="F57" s="335"/>
      <c r="G57" s="943">
        <v>12</v>
      </c>
      <c r="H57" s="113">
        <f t="shared" si="2"/>
        <v>360</v>
      </c>
      <c r="I57" s="66"/>
      <c r="J57" s="114"/>
      <c r="K57" s="110"/>
      <c r="L57" s="110"/>
      <c r="M57" s="386"/>
      <c r="N57" s="91"/>
      <c r="O57" s="277"/>
      <c r="P57" s="115"/>
      <c r="Q57" s="277"/>
      <c r="R57" s="117"/>
      <c r="S57" s="263"/>
      <c r="T57" s="117"/>
      <c r="U57" s="263"/>
      <c r="V57" s="117"/>
      <c r="W57" s="263"/>
      <c r="X57" s="117"/>
      <c r="Y57" s="263"/>
      <c r="Z57" s="117"/>
      <c r="AA57" s="812"/>
      <c r="AC57" s="619"/>
      <c r="AD57" s="625"/>
      <c r="AE57" s="625"/>
      <c r="AF57" s="625"/>
      <c r="AG57" s="625"/>
      <c r="AH57" s="625"/>
      <c r="AI57" s="626"/>
      <c r="AJ57" s="626"/>
      <c r="AK57" s="626"/>
      <c r="AL57" s="626"/>
      <c r="AM57" s="626"/>
      <c r="AN57" s="626"/>
      <c r="AO57" s="626"/>
      <c r="AP57" s="626"/>
      <c r="AQ57" s="626"/>
      <c r="AR57" s="626"/>
      <c r="AS57" s="626"/>
    </row>
    <row r="58" spans="1:45" s="6" customFormat="1" ht="16.5" customHeight="1" thickBot="1">
      <c r="A58" s="71"/>
      <c r="B58" s="72"/>
      <c r="C58" s="194"/>
      <c r="D58" s="194"/>
      <c r="E58" s="195"/>
      <c r="F58" s="522"/>
      <c r="G58" s="974"/>
      <c r="H58" s="328">
        <f t="shared" si="2"/>
        <v>0</v>
      </c>
      <c r="I58" s="196"/>
      <c r="J58" s="197"/>
      <c r="K58" s="198"/>
      <c r="L58" s="198"/>
      <c r="M58" s="393"/>
      <c r="N58" s="199"/>
      <c r="O58" s="299"/>
      <c r="P58" s="199"/>
      <c r="Q58" s="293"/>
      <c r="R58" s="124"/>
      <c r="S58" s="264"/>
      <c r="T58" s="148"/>
      <c r="U58" s="264"/>
      <c r="V58" s="148"/>
      <c r="W58" s="264"/>
      <c r="X58" s="148"/>
      <c r="Y58" s="264"/>
      <c r="Z58" s="148"/>
      <c r="AA58" s="812"/>
      <c r="AC58" s="637"/>
      <c r="AD58" s="637"/>
      <c r="AE58" s="637"/>
      <c r="AF58" s="637"/>
      <c r="AG58" s="630"/>
      <c r="AH58" s="630"/>
      <c r="AI58" s="630"/>
      <c r="AJ58" s="626"/>
      <c r="AK58" s="626"/>
      <c r="AL58" s="626"/>
      <c r="AM58" s="626"/>
      <c r="AN58" s="626"/>
      <c r="AO58" s="626"/>
      <c r="AP58" s="626"/>
      <c r="AQ58" s="626"/>
      <c r="AR58" s="626"/>
      <c r="AS58" s="626"/>
    </row>
    <row r="59" spans="1:45" s="6" customFormat="1" ht="26.25" customHeight="1" thickBot="1">
      <c r="A59" s="91" t="s">
        <v>144</v>
      </c>
      <c r="B59" s="98"/>
      <c r="C59" s="200"/>
      <c r="D59" s="200"/>
      <c r="E59" s="201"/>
      <c r="F59" s="827"/>
      <c r="G59" s="975"/>
      <c r="H59" s="516">
        <f t="shared" si="2"/>
        <v>0</v>
      </c>
      <c r="I59" s="79">
        <f>SUM(J59:L59)</f>
        <v>32</v>
      </c>
      <c r="J59" s="202">
        <v>16</v>
      </c>
      <c r="K59" s="203">
        <v>12</v>
      </c>
      <c r="L59" s="203">
        <v>4</v>
      </c>
      <c r="M59" s="385">
        <f>H59-I59</f>
        <v>-32</v>
      </c>
      <c r="N59" s="131"/>
      <c r="O59" s="270"/>
      <c r="P59" s="100"/>
      <c r="Q59" s="600"/>
      <c r="R59" s="129"/>
      <c r="S59" s="262"/>
      <c r="T59" s="134"/>
      <c r="U59" s="262"/>
      <c r="V59" s="134"/>
      <c r="W59" s="262"/>
      <c r="X59" s="134"/>
      <c r="Y59" s="262"/>
      <c r="Z59" s="135"/>
      <c r="AA59" s="814">
        <v>1</v>
      </c>
      <c r="AC59" s="631"/>
      <c r="AD59" s="631"/>
      <c r="AE59" s="631"/>
      <c r="AF59" s="638"/>
      <c r="AG59" s="630"/>
      <c r="AH59" s="630"/>
      <c r="AI59" s="630"/>
      <c r="AJ59" s="626"/>
      <c r="AK59" s="626"/>
      <c r="AL59" s="626"/>
      <c r="AM59" s="626"/>
      <c r="AN59" s="626"/>
      <c r="AO59" s="626"/>
      <c r="AP59" s="626"/>
      <c r="AQ59" s="626"/>
      <c r="AR59" s="626"/>
      <c r="AS59" s="626"/>
    </row>
    <row r="60" spans="1:45" s="6" customFormat="1" ht="26.25" customHeight="1" thickBot="1">
      <c r="A60" s="75"/>
      <c r="B60" s="829"/>
      <c r="C60" s="830"/>
      <c r="D60" s="937"/>
      <c r="E60" s="831"/>
      <c r="F60" s="834"/>
      <c r="G60" s="976"/>
      <c r="H60" s="836">
        <f t="shared" si="2"/>
        <v>0</v>
      </c>
      <c r="I60" s="837">
        <v>16</v>
      </c>
      <c r="J60" s="838" t="s">
        <v>276</v>
      </c>
      <c r="K60" s="838" t="s">
        <v>277</v>
      </c>
      <c r="L60" s="839" t="s">
        <v>280</v>
      </c>
      <c r="M60" s="840">
        <f>H60-I60</f>
        <v>-16</v>
      </c>
      <c r="N60" s="841">
        <v>14</v>
      </c>
      <c r="O60" s="842">
        <v>2</v>
      </c>
      <c r="P60" s="843"/>
      <c r="Q60" s="844"/>
      <c r="R60" s="129"/>
      <c r="S60" s="262"/>
      <c r="T60" s="134"/>
      <c r="U60" s="262"/>
      <c r="V60" s="134"/>
      <c r="W60" s="262"/>
      <c r="X60" s="134"/>
      <c r="Y60" s="262"/>
      <c r="Z60" s="135"/>
      <c r="AA60" s="815"/>
      <c r="AC60" s="631"/>
      <c r="AD60" s="631"/>
      <c r="AE60" s="631"/>
      <c r="AF60" s="638"/>
      <c r="AG60" s="630"/>
      <c r="AH60" s="630"/>
      <c r="AI60" s="630"/>
      <c r="AJ60" s="626"/>
      <c r="AK60" s="626"/>
      <c r="AL60" s="626"/>
      <c r="AM60" s="626"/>
      <c r="AN60" s="626"/>
      <c r="AO60" s="626"/>
      <c r="AP60" s="626"/>
      <c r="AQ60" s="626"/>
      <c r="AR60" s="626"/>
      <c r="AS60" s="626"/>
    </row>
    <row r="61" spans="1:45" s="6" customFormat="1" ht="26.25" customHeight="1" thickBot="1">
      <c r="A61" s="75"/>
      <c r="B61" s="829"/>
      <c r="C61" s="938"/>
      <c r="D61" s="832"/>
      <c r="E61" s="833"/>
      <c r="F61" s="834"/>
      <c r="G61" s="977"/>
      <c r="H61" s="846">
        <f t="shared" si="2"/>
        <v>0</v>
      </c>
      <c r="I61" s="847">
        <v>16</v>
      </c>
      <c r="J61" s="848" t="s">
        <v>276</v>
      </c>
      <c r="K61" s="848" t="s">
        <v>277</v>
      </c>
      <c r="L61" s="849" t="s">
        <v>280</v>
      </c>
      <c r="M61" s="850">
        <f>H61-I61</f>
        <v>-16</v>
      </c>
      <c r="N61" s="851"/>
      <c r="O61" s="848"/>
      <c r="P61" s="852">
        <v>14</v>
      </c>
      <c r="Q61" s="844">
        <v>2</v>
      </c>
      <c r="R61" s="129"/>
      <c r="S61" s="262"/>
      <c r="T61" s="134"/>
      <c r="U61" s="262"/>
      <c r="V61" s="134"/>
      <c r="W61" s="262"/>
      <c r="X61" s="134"/>
      <c r="Y61" s="262"/>
      <c r="Z61" s="135"/>
      <c r="AA61" s="815"/>
      <c r="AC61" s="631"/>
      <c r="AD61" s="631"/>
      <c r="AE61" s="631"/>
      <c r="AF61" s="638"/>
      <c r="AG61" s="630"/>
      <c r="AH61" s="630"/>
      <c r="AI61" s="630"/>
      <c r="AJ61" s="626"/>
      <c r="AK61" s="626"/>
      <c r="AL61" s="626"/>
      <c r="AM61" s="626"/>
      <c r="AN61" s="626"/>
      <c r="AO61" s="626"/>
      <c r="AP61" s="626"/>
      <c r="AQ61" s="626"/>
      <c r="AR61" s="626"/>
      <c r="AS61" s="626"/>
    </row>
    <row r="62" spans="1:45" s="6" customFormat="1" ht="33" customHeight="1" thickBot="1">
      <c r="A62" s="75" t="s">
        <v>145</v>
      </c>
      <c r="B62" s="535" t="s">
        <v>264</v>
      </c>
      <c r="C62" s="536"/>
      <c r="D62" s="687">
        <v>3</v>
      </c>
      <c r="E62" s="537"/>
      <c r="F62" s="828"/>
      <c r="G62" s="978">
        <v>3.5</v>
      </c>
      <c r="H62" s="539">
        <f>G62*30</f>
        <v>105</v>
      </c>
      <c r="I62" s="128">
        <f>SUM(J62:L62)</f>
        <v>6</v>
      </c>
      <c r="J62" s="128">
        <v>4</v>
      </c>
      <c r="K62" s="126"/>
      <c r="L62" s="126">
        <v>2</v>
      </c>
      <c r="M62" s="383">
        <f>H62-I62</f>
        <v>99</v>
      </c>
      <c r="N62" s="183"/>
      <c r="O62" s="275"/>
      <c r="P62" s="184"/>
      <c r="Q62" s="599"/>
      <c r="R62" s="683">
        <v>4</v>
      </c>
      <c r="S62" s="270">
        <v>2</v>
      </c>
      <c r="T62" s="134"/>
      <c r="U62" s="262"/>
      <c r="V62" s="134"/>
      <c r="W62" s="262"/>
      <c r="X62" s="134"/>
      <c r="Y62" s="262"/>
      <c r="Z62" s="135"/>
      <c r="AA62" s="812">
        <v>2</v>
      </c>
      <c r="AC62" s="630"/>
      <c r="AD62" s="639"/>
      <c r="AE62" s="639"/>
      <c r="AF62" s="639"/>
      <c r="AG62" s="639"/>
      <c r="AH62" s="639"/>
      <c r="AI62" s="625"/>
      <c r="AJ62" s="626"/>
      <c r="AK62" s="626"/>
      <c r="AL62" s="626"/>
      <c r="AM62" s="626"/>
      <c r="AN62" s="626"/>
      <c r="AO62" s="626"/>
      <c r="AP62" s="626"/>
      <c r="AQ62" s="626"/>
      <c r="AR62" s="626"/>
      <c r="AS62" s="626"/>
    </row>
    <row r="63" spans="1:34" ht="19.5" thickBot="1">
      <c r="A63" s="1755" t="s">
        <v>66</v>
      </c>
      <c r="B63" s="1756"/>
      <c r="C63" s="339"/>
      <c r="D63" s="340"/>
      <c r="E63" s="341"/>
      <c r="F63" s="342"/>
      <c r="G63" s="315">
        <f>SUM(G24:G62)</f>
        <v>63.5</v>
      </c>
      <c r="H63" s="315">
        <f>H24+H29+H32+H33+H36+H41+H47+H51+H57+H62</f>
        <v>1905</v>
      </c>
      <c r="I63" s="235"/>
      <c r="J63" s="235"/>
      <c r="K63" s="235"/>
      <c r="L63" s="235"/>
      <c r="M63" s="394"/>
      <c r="N63" s="183"/>
      <c r="O63" s="275"/>
      <c r="P63" s="184"/>
      <c r="Q63" s="599"/>
      <c r="R63" s="183"/>
      <c r="S63" s="275"/>
      <c r="T63" s="183"/>
      <c r="U63" s="275"/>
      <c r="V63" s="183"/>
      <c r="W63" s="275"/>
      <c r="X63" s="183"/>
      <c r="Y63" s="275"/>
      <c r="Z63" s="205"/>
      <c r="AA63" s="810">
        <f>30*G63</f>
        <v>1905</v>
      </c>
      <c r="AF63" s="4"/>
      <c r="AG63" s="4"/>
      <c r="AH63" s="4"/>
    </row>
    <row r="64" spans="1:34" ht="19.5" thickBot="1">
      <c r="A64" s="1755" t="s">
        <v>54</v>
      </c>
      <c r="B64" s="1756"/>
      <c r="C64" s="77"/>
      <c r="D64" s="77"/>
      <c r="E64" s="240"/>
      <c r="F64" s="77"/>
      <c r="G64" s="243"/>
      <c r="H64" s="243">
        <f>H25+H27+H30+H32+H34+H37+H42+H48+H52+H58</f>
        <v>90</v>
      </c>
      <c r="I64" s="183"/>
      <c r="J64" s="183"/>
      <c r="K64" s="183"/>
      <c r="L64" s="183"/>
      <c r="M64" s="395"/>
      <c r="N64" s="183"/>
      <c r="O64" s="275"/>
      <c r="P64" s="184"/>
      <c r="Q64" s="599"/>
      <c r="R64" s="183"/>
      <c r="S64" s="275"/>
      <c r="T64" s="183"/>
      <c r="U64" s="275"/>
      <c r="V64" s="183"/>
      <c r="W64" s="275"/>
      <c r="X64" s="183"/>
      <c r="Y64" s="275"/>
      <c r="Z64" s="205"/>
      <c r="AA64" s="810">
        <f>30*G64</f>
        <v>0</v>
      </c>
      <c r="AF64" s="4"/>
      <c r="AG64" s="4"/>
      <c r="AH64" s="4"/>
    </row>
    <row r="65" spans="1:50" s="32" customFormat="1" ht="31.5" customHeight="1" thickBot="1">
      <c r="A65" s="1750" t="s">
        <v>55</v>
      </c>
      <c r="B65" s="1751"/>
      <c r="C65" s="374"/>
      <c r="D65" s="374"/>
      <c r="E65" s="540"/>
      <c r="F65" s="374"/>
      <c r="G65" s="571"/>
      <c r="H65" s="571">
        <f>H28+H31+H35+H38+H43+H49+H53+H59+H62</f>
        <v>105</v>
      </c>
      <c r="I65" s="571">
        <f>I28+I31+I35+I38+I43+I49+I53+I59+I62</f>
        <v>114</v>
      </c>
      <c r="J65" s="374"/>
      <c r="K65" s="374"/>
      <c r="L65" s="374"/>
      <c r="M65" s="571">
        <f>M28+M31+M35+M38+M43+M49+M53+M59+M62</f>
        <v>-9</v>
      </c>
      <c r="N65" s="979">
        <f>SUM(N24:N64)</f>
        <v>26</v>
      </c>
      <c r="O65" s="979">
        <f aca="true" t="shared" si="3" ref="O65:Z65">SUM(O24:O64)</f>
        <v>6</v>
      </c>
      <c r="P65" s="979">
        <f t="shared" si="3"/>
        <v>44</v>
      </c>
      <c r="Q65" s="979">
        <f t="shared" si="3"/>
        <v>8</v>
      </c>
      <c r="R65" s="979">
        <f t="shared" si="3"/>
        <v>12</v>
      </c>
      <c r="S65" s="979">
        <f t="shared" si="3"/>
        <v>2</v>
      </c>
      <c r="T65" s="979">
        <f t="shared" si="3"/>
        <v>8</v>
      </c>
      <c r="U65" s="979">
        <f t="shared" si="3"/>
        <v>0</v>
      </c>
      <c r="V65" s="979">
        <f t="shared" si="3"/>
        <v>4</v>
      </c>
      <c r="W65" s="979">
        <f t="shared" si="3"/>
        <v>0</v>
      </c>
      <c r="X65" s="979">
        <f t="shared" si="3"/>
        <v>4</v>
      </c>
      <c r="Y65" s="979">
        <f t="shared" si="3"/>
        <v>0</v>
      </c>
      <c r="Z65" s="979">
        <f t="shared" si="3"/>
        <v>0</v>
      </c>
      <c r="AA65" s="810">
        <f>30*G65</f>
        <v>0</v>
      </c>
      <c r="AB65" s="8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8"/>
      <c r="AU65" s="8"/>
      <c r="AV65" s="8"/>
      <c r="AW65" s="8"/>
      <c r="AX65" s="8"/>
    </row>
    <row r="66" spans="1:50" s="29" customFormat="1" ht="26.25" customHeight="1" thickBot="1">
      <c r="A66" s="1763" t="s">
        <v>67</v>
      </c>
      <c r="B66" s="1764"/>
      <c r="C66" s="1764"/>
      <c r="D66" s="1764"/>
      <c r="E66" s="1764"/>
      <c r="F66" s="1764"/>
      <c r="G66" s="1764"/>
      <c r="H66" s="1764"/>
      <c r="I66" s="1764"/>
      <c r="J66" s="1764"/>
      <c r="K66" s="1764"/>
      <c r="L66" s="1764"/>
      <c r="M66" s="1764"/>
      <c r="N66" s="1764"/>
      <c r="O66" s="1764"/>
      <c r="P66" s="1764"/>
      <c r="Q66" s="1764"/>
      <c r="R66" s="1764"/>
      <c r="S66" s="1764"/>
      <c r="T66" s="1764"/>
      <c r="U66" s="1764"/>
      <c r="V66" s="1764"/>
      <c r="W66" s="1764"/>
      <c r="X66" s="1764"/>
      <c r="Y66" s="1764"/>
      <c r="Z66" s="1765"/>
      <c r="AA66" s="816"/>
      <c r="AB66" s="30"/>
      <c r="AC66" s="30"/>
      <c r="AD66" s="30"/>
      <c r="AE66" s="640"/>
      <c r="AF66" s="640"/>
      <c r="AG66" s="640"/>
      <c r="AH66" s="640"/>
      <c r="AI66" s="640"/>
      <c r="AJ66" s="640"/>
      <c r="AK66" s="640"/>
      <c r="AL66" s="640"/>
      <c r="AM66" s="640"/>
      <c r="AN66" s="640"/>
      <c r="AO66" s="640"/>
      <c r="AP66" s="640"/>
      <c r="AQ66" s="640"/>
      <c r="AR66" s="640"/>
      <c r="AS66" s="640"/>
      <c r="AT66" s="640"/>
      <c r="AU66" s="640"/>
      <c r="AV66" s="640"/>
      <c r="AW66" s="640"/>
      <c r="AX66" s="640"/>
    </row>
    <row r="67" spans="1:50" s="29" customFormat="1" ht="19.5" customHeight="1" thickBot="1">
      <c r="A67" s="1763" t="s">
        <v>68</v>
      </c>
      <c r="B67" s="1764"/>
      <c r="C67" s="1764"/>
      <c r="D67" s="1764"/>
      <c r="E67" s="1764"/>
      <c r="F67" s="1764"/>
      <c r="G67" s="1764"/>
      <c r="H67" s="1764"/>
      <c r="I67" s="1764"/>
      <c r="J67" s="1764"/>
      <c r="K67" s="1764"/>
      <c r="L67" s="1764"/>
      <c r="M67" s="1764"/>
      <c r="N67" s="1764"/>
      <c r="O67" s="1764"/>
      <c r="P67" s="1764"/>
      <c r="Q67" s="1764"/>
      <c r="R67" s="1764"/>
      <c r="S67" s="1764"/>
      <c r="T67" s="1764"/>
      <c r="U67" s="1764"/>
      <c r="V67" s="1764"/>
      <c r="W67" s="1764"/>
      <c r="X67" s="1764"/>
      <c r="Y67" s="1764"/>
      <c r="Z67" s="1765"/>
      <c r="AA67" s="816"/>
      <c r="AB67" s="30"/>
      <c r="AC67" s="30"/>
      <c r="AD67" s="30"/>
      <c r="AE67" s="640"/>
      <c r="AF67" s="640"/>
      <c r="AG67" s="640"/>
      <c r="AH67" s="640"/>
      <c r="AI67" s="640"/>
      <c r="AJ67" s="640"/>
      <c r="AK67" s="640"/>
      <c r="AL67" s="640"/>
      <c r="AM67" s="640"/>
      <c r="AN67" s="640"/>
      <c r="AO67" s="640"/>
      <c r="AP67" s="640"/>
      <c r="AQ67" s="640"/>
      <c r="AR67" s="640"/>
      <c r="AS67" s="640"/>
      <c r="AT67" s="640"/>
      <c r="AU67" s="640"/>
      <c r="AV67" s="640"/>
      <c r="AW67" s="640"/>
      <c r="AX67" s="640"/>
    </row>
    <row r="68" spans="1:45" s="6" customFormat="1" ht="36.75" customHeight="1">
      <c r="A68" s="91" t="s">
        <v>146</v>
      </c>
      <c r="B68" s="208" t="s">
        <v>107</v>
      </c>
      <c r="C68" s="66"/>
      <c r="D68" s="67"/>
      <c r="E68" s="209"/>
      <c r="F68" s="213"/>
      <c r="G68" s="943">
        <v>5</v>
      </c>
      <c r="H68" s="68">
        <f>G68*30</f>
        <v>150</v>
      </c>
      <c r="I68" s="66"/>
      <c r="J68" s="66"/>
      <c r="K68" s="66"/>
      <c r="L68" s="66"/>
      <c r="M68" s="386"/>
      <c r="N68" s="91"/>
      <c r="O68" s="277"/>
      <c r="P68" s="115"/>
      <c r="Q68" s="277"/>
      <c r="R68" s="117"/>
      <c r="S68" s="263"/>
      <c r="T68" s="117"/>
      <c r="U68" s="263"/>
      <c r="V68" s="117"/>
      <c r="W68" s="263"/>
      <c r="X68" s="117"/>
      <c r="Y68" s="263"/>
      <c r="Z68" s="117"/>
      <c r="AA68" s="812"/>
      <c r="AC68" s="619"/>
      <c r="AD68" s="625"/>
      <c r="AE68" s="625"/>
      <c r="AF68" s="625"/>
      <c r="AG68" s="625"/>
      <c r="AH68" s="625"/>
      <c r="AI68" s="626"/>
      <c r="AJ68" s="626"/>
      <c r="AK68" s="626"/>
      <c r="AL68" s="626"/>
      <c r="AM68" s="626"/>
      <c r="AN68" s="626"/>
      <c r="AO68" s="626"/>
      <c r="AP68" s="626"/>
      <c r="AQ68" s="626"/>
      <c r="AR68" s="626"/>
      <c r="AS68" s="626"/>
    </row>
    <row r="69" spans="1:45" s="6" customFormat="1" ht="19.5" customHeight="1" thickBot="1">
      <c r="A69" s="73"/>
      <c r="B69" s="72"/>
      <c r="C69" s="140"/>
      <c r="D69" s="210"/>
      <c r="E69" s="211"/>
      <c r="F69" s="346"/>
      <c r="G69" s="980"/>
      <c r="H69" s="344">
        <f aca="true" t="shared" si="4" ref="H69:H89">G69*30</f>
        <v>0</v>
      </c>
      <c r="I69" s="140"/>
      <c r="J69" s="140"/>
      <c r="K69" s="140"/>
      <c r="L69" s="140"/>
      <c r="M69" s="389"/>
      <c r="N69" s="146"/>
      <c r="O69" s="278"/>
      <c r="P69" s="147"/>
      <c r="Q69" s="278"/>
      <c r="R69" s="148"/>
      <c r="S69" s="264"/>
      <c r="T69" s="148"/>
      <c r="U69" s="264"/>
      <c r="V69" s="148"/>
      <c r="W69" s="264"/>
      <c r="X69" s="148"/>
      <c r="Y69" s="264"/>
      <c r="Z69" s="148"/>
      <c r="AA69" s="812"/>
      <c r="AC69" s="619"/>
      <c r="AD69" s="625"/>
      <c r="AE69" s="625"/>
      <c r="AF69" s="625"/>
      <c r="AG69" s="625"/>
      <c r="AH69" s="625"/>
      <c r="AI69" s="626"/>
      <c r="AJ69" s="626"/>
      <c r="AK69" s="626"/>
      <c r="AL69" s="626"/>
      <c r="AM69" s="626"/>
      <c r="AN69" s="626"/>
      <c r="AO69" s="626"/>
      <c r="AP69" s="626"/>
      <c r="AQ69" s="626"/>
      <c r="AR69" s="626"/>
      <c r="AS69" s="626"/>
    </row>
    <row r="70" spans="1:45" s="6" customFormat="1" ht="27" customHeight="1" thickBot="1">
      <c r="A70" s="70" t="s">
        <v>147</v>
      </c>
      <c r="B70" s="98"/>
      <c r="C70" s="779"/>
      <c r="D70" s="981"/>
      <c r="E70" s="982"/>
      <c r="F70" s="983"/>
      <c r="G70" s="984"/>
      <c r="H70" s="343">
        <f t="shared" si="4"/>
        <v>0</v>
      </c>
      <c r="I70" s="128">
        <v>6</v>
      </c>
      <c r="J70" s="128" t="s">
        <v>279</v>
      </c>
      <c r="K70" s="126" t="s">
        <v>280</v>
      </c>
      <c r="L70" s="77"/>
      <c r="M70" s="383">
        <f>H70-I70</f>
        <v>-6</v>
      </c>
      <c r="N70" s="81"/>
      <c r="O70" s="279"/>
      <c r="P70" s="130"/>
      <c r="Q70" s="279"/>
      <c r="R70" s="134"/>
      <c r="S70" s="262"/>
      <c r="T70" s="683">
        <v>4</v>
      </c>
      <c r="U70" s="270">
        <v>2</v>
      </c>
      <c r="V70" s="134"/>
      <c r="W70" s="262"/>
      <c r="X70" s="134"/>
      <c r="Y70" s="654"/>
      <c r="Z70" s="135"/>
      <c r="AA70" s="812">
        <v>2</v>
      </c>
      <c r="AC70" s="619"/>
      <c r="AD70" s="625"/>
      <c r="AE70" s="625"/>
      <c r="AF70" s="625"/>
      <c r="AG70" s="625"/>
      <c r="AH70" s="625"/>
      <c r="AI70" s="626"/>
      <c r="AJ70" s="625"/>
      <c r="AK70" s="626"/>
      <c r="AL70" s="626"/>
      <c r="AM70" s="552"/>
      <c r="AN70" s="552"/>
      <c r="AO70" s="626"/>
      <c r="AP70" s="626"/>
      <c r="AQ70" s="626"/>
      <c r="AR70" s="626"/>
      <c r="AS70" s="626"/>
    </row>
    <row r="71" spans="1:45" s="6" customFormat="1" ht="36.75" customHeight="1" thickBot="1">
      <c r="A71" s="907" t="s">
        <v>148</v>
      </c>
      <c r="B71" s="895" t="s">
        <v>313</v>
      </c>
      <c r="C71" s="84"/>
      <c r="D71" s="990"/>
      <c r="E71" s="991"/>
      <c r="F71" s="991"/>
      <c r="G71" s="992">
        <v>9</v>
      </c>
      <c r="H71" s="343">
        <f t="shared" si="4"/>
        <v>270</v>
      </c>
      <c r="I71" s="128"/>
      <c r="J71" s="128"/>
      <c r="K71" s="126"/>
      <c r="L71" s="77"/>
      <c r="M71" s="383"/>
      <c r="N71" s="81"/>
      <c r="O71" s="279"/>
      <c r="P71" s="130"/>
      <c r="Q71" s="279"/>
      <c r="R71" s="134"/>
      <c r="S71" s="262"/>
      <c r="T71" s="683"/>
      <c r="U71" s="270"/>
      <c r="V71" s="134"/>
      <c r="W71" s="262"/>
      <c r="X71" s="134"/>
      <c r="Y71" s="654"/>
      <c r="Z71" s="135"/>
      <c r="AA71" s="812"/>
      <c r="AC71" s="619"/>
      <c r="AD71" s="625"/>
      <c r="AE71" s="625"/>
      <c r="AF71" s="625"/>
      <c r="AG71" s="625"/>
      <c r="AH71" s="625"/>
      <c r="AI71" s="626"/>
      <c r="AJ71" s="625"/>
      <c r="AK71" s="626"/>
      <c r="AL71" s="626"/>
      <c r="AM71" s="552"/>
      <c r="AN71" s="552"/>
      <c r="AO71" s="626"/>
      <c r="AP71" s="626"/>
      <c r="AQ71" s="626"/>
      <c r="AR71" s="626"/>
      <c r="AS71" s="626"/>
    </row>
    <row r="72" spans="1:45" s="6" customFormat="1" ht="27" customHeight="1" thickBot="1">
      <c r="A72" s="542"/>
      <c r="B72" s="72"/>
      <c r="C72" s="84"/>
      <c r="D72" s="990"/>
      <c r="E72" s="991"/>
      <c r="F72" s="991"/>
      <c r="G72" s="992"/>
      <c r="H72" s="343">
        <f t="shared" si="4"/>
        <v>0</v>
      </c>
      <c r="I72" s="128"/>
      <c r="J72" s="128"/>
      <c r="K72" s="126"/>
      <c r="L72" s="77"/>
      <c r="M72" s="383"/>
      <c r="N72" s="81"/>
      <c r="O72" s="279"/>
      <c r="P72" s="130"/>
      <c r="Q72" s="279"/>
      <c r="R72" s="134"/>
      <c r="S72" s="262"/>
      <c r="T72" s="683"/>
      <c r="U72" s="270"/>
      <c r="V72" s="134"/>
      <c r="W72" s="262"/>
      <c r="X72" s="134"/>
      <c r="Y72" s="654"/>
      <c r="Z72" s="135"/>
      <c r="AA72" s="812"/>
      <c r="AC72" s="619"/>
      <c r="AD72" s="625"/>
      <c r="AE72" s="625"/>
      <c r="AF72" s="625"/>
      <c r="AG72" s="625"/>
      <c r="AH72" s="625"/>
      <c r="AI72" s="626"/>
      <c r="AJ72" s="625"/>
      <c r="AK72" s="626"/>
      <c r="AL72" s="626"/>
      <c r="AM72" s="552"/>
      <c r="AN72" s="552"/>
      <c r="AO72" s="626"/>
      <c r="AP72" s="626"/>
      <c r="AQ72" s="626"/>
      <c r="AR72" s="626"/>
      <c r="AS72" s="626"/>
    </row>
    <row r="73" spans="1:45" s="918" customFormat="1" ht="30.75" customHeight="1" thickBot="1">
      <c r="A73" s="907" t="s">
        <v>314</v>
      </c>
      <c r="B73" s="98"/>
      <c r="C73" s="985"/>
      <c r="D73" s="986"/>
      <c r="E73" s="987"/>
      <c r="F73" s="988"/>
      <c r="G73" s="989"/>
      <c r="H73" s="343">
        <f t="shared" si="4"/>
        <v>0</v>
      </c>
      <c r="I73" s="911">
        <v>8</v>
      </c>
      <c r="J73" s="911" t="s">
        <v>277</v>
      </c>
      <c r="K73" s="901" t="s">
        <v>278</v>
      </c>
      <c r="L73" s="901"/>
      <c r="M73" s="912">
        <f>H73-I73</f>
        <v>-8</v>
      </c>
      <c r="N73" s="913">
        <v>8</v>
      </c>
      <c r="O73" s="913">
        <v>0</v>
      </c>
      <c r="P73" s="914"/>
      <c r="Q73" s="914"/>
      <c r="R73" s="915"/>
      <c r="S73" s="915"/>
      <c r="T73" s="915"/>
      <c r="U73" s="915"/>
      <c r="V73" s="915"/>
      <c r="W73" s="915"/>
      <c r="X73" s="915"/>
      <c r="Y73" s="915"/>
      <c r="Z73" s="916"/>
      <c r="AA73" s="917">
        <v>1</v>
      </c>
      <c r="AC73" s="919"/>
      <c r="AD73" s="920"/>
      <c r="AE73" s="920"/>
      <c r="AF73" s="920"/>
      <c r="AG73" s="920"/>
      <c r="AH73" s="920"/>
      <c r="AI73" s="921"/>
      <c r="AJ73" s="921"/>
      <c r="AK73" s="921"/>
      <c r="AL73" s="921"/>
      <c r="AM73" s="921"/>
      <c r="AN73" s="921"/>
      <c r="AO73" s="921"/>
      <c r="AP73" s="921"/>
      <c r="AQ73" s="921"/>
      <c r="AR73" s="921"/>
      <c r="AS73" s="921"/>
    </row>
    <row r="74" spans="1:45" s="6" customFormat="1" ht="30" customHeight="1">
      <c r="A74" s="70" t="s">
        <v>149</v>
      </c>
      <c r="B74" s="109" t="s">
        <v>81</v>
      </c>
      <c r="C74" s="110"/>
      <c r="D74" s="111"/>
      <c r="E74" s="112"/>
      <c r="F74" s="335"/>
      <c r="G74" s="943">
        <v>4</v>
      </c>
      <c r="H74" s="68">
        <f t="shared" si="4"/>
        <v>120</v>
      </c>
      <c r="I74" s="114"/>
      <c r="J74" s="114"/>
      <c r="K74" s="110"/>
      <c r="L74" s="110"/>
      <c r="M74" s="386"/>
      <c r="N74" s="91"/>
      <c r="O74" s="277"/>
      <c r="P74" s="115"/>
      <c r="Q74" s="277"/>
      <c r="R74" s="117"/>
      <c r="S74" s="277"/>
      <c r="T74" s="117"/>
      <c r="U74" s="263"/>
      <c r="V74" s="117"/>
      <c r="W74" s="263"/>
      <c r="X74" s="117"/>
      <c r="Y74" s="263"/>
      <c r="Z74" s="117"/>
      <c r="AA74" s="812"/>
      <c r="AC74" s="619"/>
      <c r="AD74" s="625"/>
      <c r="AE74" s="625"/>
      <c r="AF74" s="625"/>
      <c r="AG74" s="625"/>
      <c r="AH74" s="625"/>
      <c r="AI74" s="626"/>
      <c r="AJ74" s="626"/>
      <c r="AK74" s="625"/>
      <c r="AL74" s="625"/>
      <c r="AM74" s="626"/>
      <c r="AN74" s="626"/>
      <c r="AO74" s="626"/>
      <c r="AP74" s="626"/>
      <c r="AQ74" s="626"/>
      <c r="AR74" s="626"/>
      <c r="AS74" s="626"/>
    </row>
    <row r="75" spans="1:45" s="6" customFormat="1" ht="21.75" customHeight="1" thickBot="1">
      <c r="A75" s="108"/>
      <c r="B75" s="72"/>
      <c r="C75" s="139"/>
      <c r="D75" s="137"/>
      <c r="E75" s="190"/>
      <c r="F75" s="334"/>
      <c r="G75" s="993"/>
      <c r="H75" s="344">
        <f t="shared" si="4"/>
        <v>0</v>
      </c>
      <c r="I75" s="138"/>
      <c r="J75" s="138"/>
      <c r="K75" s="139"/>
      <c r="L75" s="139"/>
      <c r="M75" s="388"/>
      <c r="N75" s="146"/>
      <c r="O75" s="278"/>
      <c r="P75" s="147"/>
      <c r="Q75" s="278"/>
      <c r="R75" s="148"/>
      <c r="S75" s="278"/>
      <c r="T75" s="148"/>
      <c r="U75" s="264"/>
      <c r="V75" s="148"/>
      <c r="W75" s="264"/>
      <c r="X75" s="148"/>
      <c r="Y75" s="264"/>
      <c r="Z75" s="148"/>
      <c r="AA75" s="812"/>
      <c r="AC75" s="619"/>
      <c r="AD75" s="625"/>
      <c r="AE75" s="625"/>
      <c r="AF75" s="625"/>
      <c r="AG75" s="625"/>
      <c r="AH75" s="625"/>
      <c r="AI75" s="626"/>
      <c r="AJ75" s="626"/>
      <c r="AK75" s="625"/>
      <c r="AL75" s="625"/>
      <c r="AM75" s="626"/>
      <c r="AN75" s="626"/>
      <c r="AO75" s="626"/>
      <c r="AP75" s="626"/>
      <c r="AQ75" s="626"/>
      <c r="AR75" s="626"/>
      <c r="AS75" s="626"/>
    </row>
    <row r="76" spans="1:45" s="6" customFormat="1" ht="25.5" customHeight="1" thickBot="1">
      <c r="A76" s="70" t="s">
        <v>150</v>
      </c>
      <c r="B76" s="98"/>
      <c r="C76" s="126"/>
      <c r="D76" s="126"/>
      <c r="E76" s="152"/>
      <c r="F76" s="151"/>
      <c r="G76" s="975"/>
      <c r="H76" s="343">
        <f>G76*30</f>
        <v>0</v>
      </c>
      <c r="I76" s="128">
        <f>SUM(J76:L76)</f>
        <v>4</v>
      </c>
      <c r="J76" s="128">
        <v>4</v>
      </c>
      <c r="K76" s="126"/>
      <c r="L76" s="126"/>
      <c r="M76" s="383">
        <f>H76-I76</f>
        <v>-4</v>
      </c>
      <c r="N76" s="81"/>
      <c r="O76" s="279"/>
      <c r="P76" s="131">
        <v>4</v>
      </c>
      <c r="Q76" s="279" t="s">
        <v>235</v>
      </c>
      <c r="R76" s="134"/>
      <c r="S76" s="279"/>
      <c r="T76" s="134"/>
      <c r="U76" s="262"/>
      <c r="V76" s="134"/>
      <c r="W76" s="262"/>
      <c r="X76" s="134"/>
      <c r="Y76" s="654"/>
      <c r="Z76" s="135"/>
      <c r="AA76" s="812">
        <v>1</v>
      </c>
      <c r="AC76" s="619"/>
      <c r="AD76" s="625"/>
      <c r="AE76" s="625"/>
      <c r="AF76" s="552"/>
      <c r="AG76" s="625"/>
      <c r="AH76" s="625"/>
      <c r="AI76" s="626"/>
      <c r="AJ76" s="626"/>
      <c r="AK76" s="625"/>
      <c r="AL76" s="625"/>
      <c r="AM76" s="626"/>
      <c r="AN76" s="626"/>
      <c r="AO76" s="626"/>
      <c r="AP76" s="626"/>
      <c r="AQ76" s="626"/>
      <c r="AR76" s="626"/>
      <c r="AS76" s="626"/>
    </row>
    <row r="77" spans="1:50" s="12" customFormat="1" ht="38.25" customHeight="1" thickBot="1">
      <c r="A77" s="542" t="s">
        <v>151</v>
      </c>
      <c r="B77" s="545" t="s">
        <v>207</v>
      </c>
      <c r="C77" s="77"/>
      <c r="D77" s="132">
        <v>4</v>
      </c>
      <c r="E77" s="212"/>
      <c r="F77" s="220"/>
      <c r="G77" s="994">
        <v>5</v>
      </c>
      <c r="H77" s="343">
        <f t="shared" si="4"/>
        <v>150</v>
      </c>
      <c r="I77" s="128">
        <v>8</v>
      </c>
      <c r="J77" s="128" t="s">
        <v>277</v>
      </c>
      <c r="K77" s="126" t="s">
        <v>278</v>
      </c>
      <c r="L77" s="77"/>
      <c r="M77" s="383">
        <f>H77-I77</f>
        <v>142</v>
      </c>
      <c r="N77" s="81"/>
      <c r="O77" s="279"/>
      <c r="P77" s="130"/>
      <c r="Q77" s="279"/>
      <c r="R77" s="134"/>
      <c r="S77" s="262"/>
      <c r="T77" s="131">
        <v>8</v>
      </c>
      <c r="U77" s="270">
        <v>0</v>
      </c>
      <c r="V77" s="134"/>
      <c r="W77" s="262"/>
      <c r="X77" s="134"/>
      <c r="Y77" s="262"/>
      <c r="Z77" s="135"/>
      <c r="AA77" s="813">
        <v>2</v>
      </c>
      <c r="AC77" s="619"/>
      <c r="AD77" s="625"/>
      <c r="AE77" s="625"/>
      <c r="AF77" s="625"/>
      <c r="AG77" s="625"/>
      <c r="AH77" s="625"/>
      <c r="AI77" s="626"/>
      <c r="AJ77" s="626"/>
      <c r="AK77" s="626"/>
      <c r="AL77" s="626"/>
      <c r="AM77" s="626"/>
      <c r="AN77" s="626"/>
      <c r="AO77" s="626"/>
      <c r="AP77" s="626"/>
      <c r="AQ77" s="626"/>
      <c r="AR77" s="626"/>
      <c r="AS77" s="626"/>
      <c r="AT77" s="6"/>
      <c r="AU77" s="6"/>
      <c r="AV77" s="6"/>
      <c r="AW77" s="6"/>
      <c r="AX77" s="6"/>
    </row>
    <row r="78" spans="1:45" s="6" customFormat="1" ht="23.25" customHeight="1">
      <c r="A78" s="70" t="s">
        <v>152</v>
      </c>
      <c r="B78" s="109" t="s">
        <v>82</v>
      </c>
      <c r="C78" s="110"/>
      <c r="D78" s="111"/>
      <c r="E78" s="112"/>
      <c r="F78" s="335"/>
      <c r="G78" s="943">
        <v>4</v>
      </c>
      <c r="H78" s="68">
        <f t="shared" si="4"/>
        <v>120</v>
      </c>
      <c r="I78" s="114"/>
      <c r="J78" s="114"/>
      <c r="K78" s="110"/>
      <c r="L78" s="110"/>
      <c r="M78" s="386"/>
      <c r="N78" s="91"/>
      <c r="O78" s="277"/>
      <c r="P78" s="115"/>
      <c r="Q78" s="277"/>
      <c r="R78" s="117"/>
      <c r="S78" s="263"/>
      <c r="T78" s="117"/>
      <c r="U78" s="263"/>
      <c r="V78" s="115"/>
      <c r="W78" s="277"/>
      <c r="X78" s="115"/>
      <c r="Y78" s="277"/>
      <c r="Z78" s="117"/>
      <c r="AA78" s="812"/>
      <c r="AC78" s="619"/>
      <c r="AD78" s="625"/>
      <c r="AE78" s="625"/>
      <c r="AF78" s="625"/>
      <c r="AG78" s="625"/>
      <c r="AH78" s="625"/>
      <c r="AI78" s="626"/>
      <c r="AJ78" s="626"/>
      <c r="AK78" s="626"/>
      <c r="AL78" s="626"/>
      <c r="AM78" s="626"/>
      <c r="AN78" s="626"/>
      <c r="AO78" s="625"/>
      <c r="AP78" s="625"/>
      <c r="AQ78" s="625"/>
      <c r="AR78" s="625"/>
      <c r="AS78" s="626"/>
    </row>
    <row r="79" spans="1:45" s="6" customFormat="1" ht="21" customHeight="1" thickBot="1">
      <c r="A79" s="108"/>
      <c r="B79" s="72"/>
      <c r="C79" s="143"/>
      <c r="D79" s="142"/>
      <c r="E79" s="144"/>
      <c r="F79" s="334"/>
      <c r="G79" s="993"/>
      <c r="H79" s="344">
        <f t="shared" si="4"/>
        <v>0</v>
      </c>
      <c r="I79" s="138"/>
      <c r="J79" s="145"/>
      <c r="K79" s="143"/>
      <c r="L79" s="143"/>
      <c r="M79" s="389"/>
      <c r="N79" s="146"/>
      <c r="O79" s="278"/>
      <c r="P79" s="147"/>
      <c r="Q79" s="278"/>
      <c r="R79" s="148"/>
      <c r="S79" s="264"/>
      <c r="T79" s="148"/>
      <c r="U79" s="264"/>
      <c r="V79" s="147"/>
      <c r="W79" s="278"/>
      <c r="X79" s="147"/>
      <c r="Y79" s="278"/>
      <c r="Z79" s="148"/>
      <c r="AA79" s="812"/>
      <c r="AC79" s="619"/>
      <c r="AD79" s="625"/>
      <c r="AE79" s="625"/>
      <c r="AF79" s="625"/>
      <c r="AG79" s="625"/>
      <c r="AH79" s="625"/>
      <c r="AI79" s="626"/>
      <c r="AJ79" s="626"/>
      <c r="AK79" s="626"/>
      <c r="AL79" s="626"/>
      <c r="AM79" s="626"/>
      <c r="AN79" s="626"/>
      <c r="AO79" s="625"/>
      <c r="AP79" s="625"/>
      <c r="AQ79" s="625"/>
      <c r="AR79" s="625"/>
      <c r="AS79" s="626"/>
    </row>
    <row r="80" spans="1:45" s="6" customFormat="1" ht="24.75" customHeight="1" thickBot="1">
      <c r="A80" s="70" t="s">
        <v>153</v>
      </c>
      <c r="B80" s="98"/>
      <c r="C80" s="126"/>
      <c r="D80" s="126"/>
      <c r="E80" s="152"/>
      <c r="F80" s="151"/>
      <c r="G80" s="975"/>
      <c r="H80" s="343">
        <f t="shared" si="4"/>
        <v>0</v>
      </c>
      <c r="I80" s="128">
        <v>8</v>
      </c>
      <c r="J80" s="128" t="s">
        <v>277</v>
      </c>
      <c r="K80" s="126" t="s">
        <v>278</v>
      </c>
      <c r="L80" s="126"/>
      <c r="M80" s="383">
        <f>H80-I80</f>
        <v>-8</v>
      </c>
      <c r="N80" s="683">
        <v>8</v>
      </c>
      <c r="O80" s="270">
        <v>0</v>
      </c>
      <c r="P80" s="130"/>
      <c r="Q80" s="279"/>
      <c r="R80" s="134"/>
      <c r="S80" s="262"/>
      <c r="T80" s="134"/>
      <c r="U80" s="262"/>
      <c r="V80" s="130"/>
      <c r="W80" s="279"/>
      <c r="X80" s="130"/>
      <c r="Y80" s="658"/>
      <c r="Z80" s="135"/>
      <c r="AA80" s="812">
        <v>1</v>
      </c>
      <c r="AC80" s="552"/>
      <c r="AD80" s="625"/>
      <c r="AE80" s="625"/>
      <c r="AF80" s="625"/>
      <c r="AG80" s="625"/>
      <c r="AH80" s="625"/>
      <c r="AI80" s="626"/>
      <c r="AJ80" s="626"/>
      <c r="AK80" s="626"/>
      <c r="AL80" s="626"/>
      <c r="AM80" s="626"/>
      <c r="AN80" s="626"/>
      <c r="AO80" s="625"/>
      <c r="AP80" s="625"/>
      <c r="AQ80" s="625"/>
      <c r="AR80" s="625"/>
      <c r="AS80" s="626"/>
    </row>
    <row r="81" spans="1:45" s="6" customFormat="1" ht="33.75" customHeight="1">
      <c r="A81" s="70" t="s">
        <v>154</v>
      </c>
      <c r="B81" s="109" t="s">
        <v>46</v>
      </c>
      <c r="C81" s="111"/>
      <c r="D81" s="110"/>
      <c r="E81" s="112"/>
      <c r="F81" s="335"/>
      <c r="G81" s="943">
        <v>3</v>
      </c>
      <c r="H81" s="68">
        <f t="shared" si="4"/>
        <v>90</v>
      </c>
      <c r="I81" s="114"/>
      <c r="J81" s="114"/>
      <c r="K81" s="110"/>
      <c r="L81" s="110"/>
      <c r="M81" s="386"/>
      <c r="N81" s="91"/>
      <c r="O81" s="277"/>
      <c r="P81" s="115"/>
      <c r="Q81" s="596"/>
      <c r="R81" s="115"/>
      <c r="S81" s="277"/>
      <c r="T81" s="115"/>
      <c r="U81" s="277"/>
      <c r="V81" s="115"/>
      <c r="W81" s="277"/>
      <c r="X81" s="115"/>
      <c r="Y81" s="277"/>
      <c r="Z81" s="115"/>
      <c r="AA81" s="812"/>
      <c r="AC81" s="619"/>
      <c r="AD81" s="625"/>
      <c r="AE81" s="625"/>
      <c r="AF81" s="625"/>
      <c r="AG81" s="628"/>
      <c r="AH81" s="628"/>
      <c r="AI81" s="625"/>
      <c r="AJ81" s="625"/>
      <c r="AK81" s="625"/>
      <c r="AL81" s="625"/>
      <c r="AM81" s="625"/>
      <c r="AN81" s="625"/>
      <c r="AO81" s="625"/>
      <c r="AP81" s="625"/>
      <c r="AQ81" s="625"/>
      <c r="AR81" s="625"/>
      <c r="AS81" s="625"/>
    </row>
    <row r="82" spans="1:45" s="6" customFormat="1" ht="23.25" customHeight="1" thickBot="1">
      <c r="A82" s="108"/>
      <c r="B82" s="72"/>
      <c r="C82" s="139"/>
      <c r="D82" s="137"/>
      <c r="E82" s="190"/>
      <c r="F82" s="334"/>
      <c r="G82" s="993"/>
      <c r="H82" s="344">
        <f>G82*30</f>
        <v>0</v>
      </c>
      <c r="I82" s="138"/>
      <c r="J82" s="138"/>
      <c r="K82" s="139"/>
      <c r="L82" s="139"/>
      <c r="M82" s="388"/>
      <c r="N82" s="146"/>
      <c r="O82" s="278"/>
      <c r="P82" s="147"/>
      <c r="Q82" s="278"/>
      <c r="R82" s="148"/>
      <c r="S82" s="278"/>
      <c r="T82" s="147"/>
      <c r="U82" s="278"/>
      <c r="V82" s="147"/>
      <c r="W82" s="278"/>
      <c r="X82" s="147"/>
      <c r="Y82" s="278"/>
      <c r="Z82" s="147"/>
      <c r="AA82" s="812"/>
      <c r="AC82" s="619"/>
      <c r="AD82" s="625"/>
      <c r="AE82" s="625"/>
      <c r="AF82" s="625"/>
      <c r="AG82" s="625"/>
      <c r="AH82" s="625"/>
      <c r="AI82" s="626"/>
      <c r="AJ82" s="625"/>
      <c r="AK82" s="625"/>
      <c r="AL82" s="625"/>
      <c r="AM82" s="625"/>
      <c r="AN82" s="625"/>
      <c r="AO82" s="625"/>
      <c r="AP82" s="625"/>
      <c r="AQ82" s="625"/>
      <c r="AR82" s="625"/>
      <c r="AS82" s="625"/>
    </row>
    <row r="83" spans="1:45" s="6" customFormat="1" ht="23.25" customHeight="1" thickBot="1">
      <c r="A83" s="70" t="s">
        <v>155</v>
      </c>
      <c r="B83" s="98"/>
      <c r="C83" s="149"/>
      <c r="D83" s="126"/>
      <c r="E83" s="152"/>
      <c r="F83" s="151"/>
      <c r="G83" s="975"/>
      <c r="H83" s="343">
        <f t="shared" si="4"/>
        <v>0</v>
      </c>
      <c r="I83" s="128">
        <v>8</v>
      </c>
      <c r="J83" s="128" t="s">
        <v>277</v>
      </c>
      <c r="K83" s="126" t="s">
        <v>278</v>
      </c>
      <c r="L83" s="126"/>
      <c r="M83" s="383">
        <f>H83-I83</f>
        <v>-8</v>
      </c>
      <c r="N83" s="81"/>
      <c r="O83" s="279"/>
      <c r="P83" s="130"/>
      <c r="Q83" s="303"/>
      <c r="R83" s="683">
        <v>8</v>
      </c>
      <c r="S83" s="270">
        <v>0</v>
      </c>
      <c r="T83" s="130"/>
      <c r="U83" s="279"/>
      <c r="V83" s="130"/>
      <c r="W83" s="279"/>
      <c r="X83" s="130"/>
      <c r="Y83" s="658"/>
      <c r="Z83" s="214"/>
      <c r="AA83" s="812">
        <v>2</v>
      </c>
      <c r="AC83" s="619"/>
      <c r="AD83" s="625"/>
      <c r="AE83" s="625"/>
      <c r="AF83" s="625"/>
      <c r="AG83" s="628"/>
      <c r="AH83" s="628"/>
      <c r="AI83" s="631"/>
      <c r="AJ83" s="631"/>
      <c r="AK83" s="631"/>
      <c r="AL83" s="631"/>
      <c r="AM83" s="625"/>
      <c r="AN83" s="625"/>
      <c r="AO83" s="625"/>
      <c r="AP83" s="625"/>
      <c r="AQ83" s="625"/>
      <c r="AR83" s="625"/>
      <c r="AS83" s="625"/>
    </row>
    <row r="84" spans="1:45" s="6" customFormat="1" ht="30" customHeight="1">
      <c r="A84" s="70" t="s">
        <v>156</v>
      </c>
      <c r="B84" s="215" t="s">
        <v>83</v>
      </c>
      <c r="C84" s="111"/>
      <c r="D84" s="110"/>
      <c r="E84" s="112"/>
      <c r="F84" s="335"/>
      <c r="G84" s="995">
        <v>4</v>
      </c>
      <c r="H84" s="68">
        <f t="shared" si="4"/>
        <v>120</v>
      </c>
      <c r="I84" s="114"/>
      <c r="J84" s="114"/>
      <c r="K84" s="110"/>
      <c r="L84" s="110"/>
      <c r="M84" s="386"/>
      <c r="N84" s="91"/>
      <c r="O84" s="277"/>
      <c r="P84" s="115"/>
      <c r="Q84" s="277"/>
      <c r="R84" s="117"/>
      <c r="S84" s="277"/>
      <c r="T84" s="115"/>
      <c r="U84" s="277"/>
      <c r="V84" s="115"/>
      <c r="W84" s="277"/>
      <c r="X84" s="115"/>
      <c r="Y84" s="277"/>
      <c r="Z84" s="115"/>
      <c r="AA84" s="812"/>
      <c r="AC84" s="619"/>
      <c r="AD84" s="625"/>
      <c r="AE84" s="625"/>
      <c r="AF84" s="625"/>
      <c r="AG84" s="625"/>
      <c r="AH84" s="625"/>
      <c r="AI84" s="626"/>
      <c r="AJ84" s="625"/>
      <c r="AK84" s="625"/>
      <c r="AL84" s="625"/>
      <c r="AM84" s="625"/>
      <c r="AN84" s="625"/>
      <c r="AO84" s="625"/>
      <c r="AP84" s="625"/>
      <c r="AQ84" s="625"/>
      <c r="AR84" s="625"/>
      <c r="AS84" s="625"/>
    </row>
    <row r="85" spans="1:45" s="6" customFormat="1" ht="24.75" customHeight="1" thickBot="1">
      <c r="A85" s="108"/>
      <c r="B85" s="72"/>
      <c r="C85" s="142"/>
      <c r="D85" s="143"/>
      <c r="E85" s="144"/>
      <c r="F85" s="334"/>
      <c r="G85" s="996"/>
      <c r="H85" s="344">
        <f t="shared" si="4"/>
        <v>0</v>
      </c>
      <c r="I85" s="138"/>
      <c r="J85" s="145"/>
      <c r="K85" s="143"/>
      <c r="L85" s="143"/>
      <c r="M85" s="389"/>
      <c r="N85" s="146"/>
      <c r="O85" s="278"/>
      <c r="P85" s="147"/>
      <c r="Q85" s="278"/>
      <c r="R85" s="148"/>
      <c r="S85" s="278"/>
      <c r="T85" s="147"/>
      <c r="U85" s="278"/>
      <c r="V85" s="147"/>
      <c r="W85" s="278"/>
      <c r="X85" s="147"/>
      <c r="Y85" s="278"/>
      <c r="Z85" s="147"/>
      <c r="AA85" s="812"/>
      <c r="AC85" s="619"/>
      <c r="AD85" s="625"/>
      <c r="AE85" s="625"/>
      <c r="AF85" s="625"/>
      <c r="AG85" s="625"/>
      <c r="AH85" s="625"/>
      <c r="AI85" s="626"/>
      <c r="AJ85" s="625"/>
      <c r="AK85" s="625"/>
      <c r="AL85" s="625"/>
      <c r="AM85" s="625"/>
      <c r="AN85" s="625"/>
      <c r="AO85" s="625"/>
      <c r="AP85" s="625"/>
      <c r="AQ85" s="625"/>
      <c r="AR85" s="625"/>
      <c r="AS85" s="625"/>
    </row>
    <row r="86" spans="1:45" s="6" customFormat="1" ht="23.25" customHeight="1" thickBot="1">
      <c r="A86" s="70" t="s">
        <v>157</v>
      </c>
      <c r="B86" s="98"/>
      <c r="C86" s="149"/>
      <c r="D86" s="126"/>
      <c r="E86" s="150"/>
      <c r="F86" s="149"/>
      <c r="G86" s="975"/>
      <c r="H86" s="343">
        <f t="shared" si="4"/>
        <v>0</v>
      </c>
      <c r="I86" s="128">
        <v>8</v>
      </c>
      <c r="J86" s="128" t="s">
        <v>277</v>
      </c>
      <c r="K86" s="126" t="s">
        <v>278</v>
      </c>
      <c r="L86" s="126"/>
      <c r="M86" s="383">
        <f>H86-I86</f>
        <v>-8</v>
      </c>
      <c r="N86" s="81"/>
      <c r="O86" s="279"/>
      <c r="P86" s="130"/>
      <c r="Q86" s="279"/>
      <c r="R86" s="134"/>
      <c r="S86" s="279"/>
      <c r="T86" s="130"/>
      <c r="U86" s="279"/>
      <c r="V86" s="683">
        <v>8</v>
      </c>
      <c r="W86" s="270">
        <v>0</v>
      </c>
      <c r="X86" s="130"/>
      <c r="Y86" s="658"/>
      <c r="Z86" s="214"/>
      <c r="AA86" s="812">
        <v>3</v>
      </c>
      <c r="AC86" s="619"/>
      <c r="AD86" s="625"/>
      <c r="AE86" s="625"/>
      <c r="AF86" s="625"/>
      <c r="AG86" s="625"/>
      <c r="AH86" s="625"/>
      <c r="AI86" s="626"/>
      <c r="AJ86" s="625"/>
      <c r="AK86" s="625"/>
      <c r="AL86" s="625"/>
      <c r="AM86" s="625"/>
      <c r="AN86" s="625"/>
      <c r="AO86" s="631"/>
      <c r="AP86" s="631"/>
      <c r="AQ86" s="625"/>
      <c r="AR86" s="625"/>
      <c r="AS86" s="625"/>
    </row>
    <row r="87" spans="1:45" s="6" customFormat="1" ht="33.75" customHeight="1" thickBot="1">
      <c r="A87" s="903" t="s">
        <v>158</v>
      </c>
      <c r="B87" s="829" t="s">
        <v>265</v>
      </c>
      <c r="C87" s="149"/>
      <c r="D87" s="126"/>
      <c r="E87" s="150"/>
      <c r="F87" s="149"/>
      <c r="G87" s="975">
        <v>4</v>
      </c>
      <c r="H87" s="343">
        <f t="shared" si="4"/>
        <v>120</v>
      </c>
      <c r="I87" s="128"/>
      <c r="J87" s="128"/>
      <c r="K87" s="126"/>
      <c r="L87" s="126"/>
      <c r="M87" s="383"/>
      <c r="N87" s="81"/>
      <c r="O87" s="279"/>
      <c r="P87" s="130"/>
      <c r="Q87" s="279"/>
      <c r="R87" s="134"/>
      <c r="S87" s="279"/>
      <c r="T87" s="130"/>
      <c r="U87" s="279"/>
      <c r="V87" s="683"/>
      <c r="W87" s="270"/>
      <c r="X87" s="130"/>
      <c r="Y87" s="658"/>
      <c r="Z87" s="214"/>
      <c r="AA87" s="812"/>
      <c r="AC87" s="619"/>
      <c r="AD87" s="625"/>
      <c r="AE87" s="625"/>
      <c r="AF87" s="625"/>
      <c r="AG87" s="625"/>
      <c r="AH87" s="625"/>
      <c r="AI87" s="626"/>
      <c r="AJ87" s="625"/>
      <c r="AK87" s="625"/>
      <c r="AL87" s="625"/>
      <c r="AM87" s="625"/>
      <c r="AN87" s="625"/>
      <c r="AO87" s="631"/>
      <c r="AP87" s="631"/>
      <c r="AQ87" s="625"/>
      <c r="AR87" s="625"/>
      <c r="AS87" s="625"/>
    </row>
    <row r="88" spans="1:45" s="6" customFormat="1" ht="23.25" customHeight="1" thickBot="1">
      <c r="A88" s="801"/>
      <c r="B88" s="72"/>
      <c r="C88" s="149"/>
      <c r="D88" s="126"/>
      <c r="E88" s="150"/>
      <c r="F88" s="149"/>
      <c r="G88" s="975"/>
      <c r="H88" s="343">
        <f t="shared" si="4"/>
        <v>0</v>
      </c>
      <c r="I88" s="128"/>
      <c r="J88" s="128"/>
      <c r="K88" s="126"/>
      <c r="L88" s="126"/>
      <c r="M88" s="383"/>
      <c r="N88" s="81"/>
      <c r="O88" s="279"/>
      <c r="P88" s="130"/>
      <c r="Q88" s="279"/>
      <c r="R88" s="134"/>
      <c r="S88" s="279"/>
      <c r="T88" s="130"/>
      <c r="U88" s="279"/>
      <c r="V88" s="683"/>
      <c r="W88" s="270"/>
      <c r="X88" s="130"/>
      <c r="Y88" s="658"/>
      <c r="Z88" s="214"/>
      <c r="AA88" s="812"/>
      <c r="AC88" s="619"/>
      <c r="AD88" s="625"/>
      <c r="AE88" s="625"/>
      <c r="AF88" s="625"/>
      <c r="AG88" s="625"/>
      <c r="AH88" s="625"/>
      <c r="AI88" s="626"/>
      <c r="AJ88" s="625"/>
      <c r="AK88" s="625"/>
      <c r="AL88" s="625"/>
      <c r="AM88" s="625"/>
      <c r="AN88" s="625"/>
      <c r="AO88" s="631"/>
      <c r="AP88" s="631"/>
      <c r="AQ88" s="625"/>
      <c r="AR88" s="625"/>
      <c r="AS88" s="625"/>
    </row>
    <row r="89" spans="1:45" s="918" customFormat="1" ht="32.25" customHeight="1" thickBot="1">
      <c r="A89" s="903" t="s">
        <v>159</v>
      </c>
      <c r="B89" s="98"/>
      <c r="C89" s="902"/>
      <c r="D89" s="901"/>
      <c r="E89" s="896"/>
      <c r="F89" s="897"/>
      <c r="G89" s="894"/>
      <c r="H89" s="910">
        <f t="shared" si="4"/>
        <v>0</v>
      </c>
      <c r="I89" s="911">
        <v>6</v>
      </c>
      <c r="J89" s="911" t="s">
        <v>279</v>
      </c>
      <c r="K89" s="901"/>
      <c r="L89" s="901" t="s">
        <v>280</v>
      </c>
      <c r="M89" s="912">
        <f>H89-I89</f>
        <v>-6</v>
      </c>
      <c r="N89" s="891"/>
      <c r="O89" s="914"/>
      <c r="P89" s="914"/>
      <c r="Q89" s="914"/>
      <c r="R89" s="915"/>
      <c r="S89" s="915"/>
      <c r="T89" s="913">
        <v>4</v>
      </c>
      <c r="U89" s="913">
        <v>2</v>
      </c>
      <c r="V89" s="914"/>
      <c r="W89" s="914"/>
      <c r="X89" s="915"/>
      <c r="Y89" s="925"/>
      <c r="Z89" s="916"/>
      <c r="AA89" s="917">
        <v>2</v>
      </c>
      <c r="AC89" s="919"/>
      <c r="AD89" s="920"/>
      <c r="AE89" s="920"/>
      <c r="AF89" s="920"/>
      <c r="AG89" s="920"/>
      <c r="AH89" s="920"/>
      <c r="AI89" s="921"/>
      <c r="AJ89" s="920"/>
      <c r="AK89" s="921"/>
      <c r="AL89" s="921"/>
      <c r="AM89" s="926"/>
      <c r="AN89" s="926"/>
      <c r="AO89" s="920"/>
      <c r="AP89" s="920"/>
      <c r="AQ89" s="921"/>
      <c r="AR89" s="921"/>
      <c r="AS89" s="921"/>
    </row>
    <row r="90" spans="1:45" s="6" customFormat="1" ht="39.75" customHeight="1">
      <c r="A90" s="70" t="s">
        <v>161</v>
      </c>
      <c r="B90" s="109" t="s">
        <v>160</v>
      </c>
      <c r="C90" s="111"/>
      <c r="D90" s="110"/>
      <c r="E90" s="335"/>
      <c r="F90" s="335"/>
      <c r="G90" s="949">
        <v>5</v>
      </c>
      <c r="H90" s="68">
        <f>G90*30</f>
        <v>150</v>
      </c>
      <c r="I90" s="114"/>
      <c r="J90" s="114"/>
      <c r="K90" s="110"/>
      <c r="L90" s="110"/>
      <c r="M90" s="386"/>
      <c r="N90" s="91"/>
      <c r="O90" s="277"/>
      <c r="P90" s="115"/>
      <c r="Q90" s="277"/>
      <c r="R90" s="117"/>
      <c r="S90" s="263"/>
      <c r="T90" s="92"/>
      <c r="U90" s="591"/>
      <c r="V90" s="115"/>
      <c r="W90" s="277"/>
      <c r="X90" s="117"/>
      <c r="Y90" s="263"/>
      <c r="Z90" s="117"/>
      <c r="AA90" s="812"/>
      <c r="AC90" s="619"/>
      <c r="AD90" s="625"/>
      <c r="AE90" s="625"/>
      <c r="AF90" s="625"/>
      <c r="AG90" s="625"/>
      <c r="AH90" s="625"/>
      <c r="AI90" s="626"/>
      <c r="AJ90" s="625"/>
      <c r="AK90" s="626"/>
      <c r="AL90" s="626"/>
      <c r="AM90" s="552"/>
      <c r="AN90" s="552"/>
      <c r="AO90" s="625"/>
      <c r="AP90" s="625"/>
      <c r="AQ90" s="626"/>
      <c r="AR90" s="626"/>
      <c r="AS90" s="626"/>
    </row>
    <row r="91" spans="1:45" s="6" customFormat="1" ht="24.75" customHeight="1" thickBot="1">
      <c r="A91" s="345"/>
      <c r="B91" s="72"/>
      <c r="C91" s="142"/>
      <c r="D91" s="143"/>
      <c r="E91" s="334"/>
      <c r="F91" s="334"/>
      <c r="G91" s="997"/>
      <c r="H91" s="345">
        <f>G91*30</f>
        <v>0</v>
      </c>
      <c r="I91" s="145"/>
      <c r="J91" s="145"/>
      <c r="K91" s="143"/>
      <c r="L91" s="143"/>
      <c r="M91" s="389"/>
      <c r="N91" s="146"/>
      <c r="O91" s="278"/>
      <c r="P91" s="147"/>
      <c r="Q91" s="278"/>
      <c r="R91" s="148"/>
      <c r="S91" s="278"/>
      <c r="T91" s="147"/>
      <c r="U91" s="278"/>
      <c r="V91" s="147"/>
      <c r="W91" s="278"/>
      <c r="X91" s="147"/>
      <c r="Y91" s="278"/>
      <c r="Z91" s="147"/>
      <c r="AA91" s="812"/>
      <c r="AC91" s="619"/>
      <c r="AD91" s="625" t="s">
        <v>295</v>
      </c>
      <c r="AE91" s="625"/>
      <c r="AF91" s="625"/>
      <c r="AG91" s="625"/>
      <c r="AH91" s="625"/>
      <c r="AI91" s="626"/>
      <c r="AJ91" s="625"/>
      <c r="AK91" s="625"/>
      <c r="AL91" s="625"/>
      <c r="AM91" s="625"/>
      <c r="AN91" s="625"/>
      <c r="AO91" s="625"/>
      <c r="AP91" s="625"/>
      <c r="AQ91" s="625"/>
      <c r="AR91" s="625"/>
      <c r="AS91" s="625"/>
    </row>
    <row r="92" spans="1:45" s="6" customFormat="1" ht="30" customHeight="1" thickBot="1">
      <c r="A92" s="189" t="s">
        <v>162</v>
      </c>
      <c r="B92" s="175"/>
      <c r="C92" s="177"/>
      <c r="D92" s="187"/>
      <c r="E92" s="548"/>
      <c r="F92" s="187"/>
      <c r="G92" s="998"/>
      <c r="H92" s="233">
        <f>G92*30</f>
        <v>0</v>
      </c>
      <c r="I92" s="128">
        <v>8</v>
      </c>
      <c r="J92" s="128" t="s">
        <v>277</v>
      </c>
      <c r="K92" s="126" t="s">
        <v>278</v>
      </c>
      <c r="L92" s="177"/>
      <c r="M92" s="392">
        <f>H92-I92</f>
        <v>-8</v>
      </c>
      <c r="N92" s="176"/>
      <c r="O92" s="280"/>
      <c r="P92" s="178"/>
      <c r="Q92" s="280"/>
      <c r="R92" s="179"/>
      <c r="S92" s="269"/>
      <c r="T92" s="179"/>
      <c r="U92" s="269"/>
      <c r="V92" s="688">
        <v>8</v>
      </c>
      <c r="W92" s="338">
        <v>0</v>
      </c>
      <c r="X92" s="179"/>
      <c r="Y92" s="659"/>
      <c r="Z92" s="181"/>
      <c r="AA92" s="812">
        <v>3</v>
      </c>
      <c r="AC92" s="619"/>
      <c r="AD92" s="625"/>
      <c r="AE92" s="625"/>
      <c r="AF92" s="625"/>
      <c r="AG92" s="625"/>
      <c r="AH92" s="625"/>
      <c r="AI92" s="626"/>
      <c r="AJ92" s="626"/>
      <c r="AK92" s="626"/>
      <c r="AL92" s="626"/>
      <c r="AM92" s="626"/>
      <c r="AN92" s="626"/>
      <c r="AO92" s="631"/>
      <c r="AP92" s="631"/>
      <c r="AQ92" s="626"/>
      <c r="AR92" s="626"/>
      <c r="AS92" s="626"/>
    </row>
    <row r="93" spans="1:50" s="18" customFormat="1" ht="36" customHeight="1" thickBot="1">
      <c r="A93" s="189"/>
      <c r="B93" s="409"/>
      <c r="C93" s="416"/>
      <c r="D93" s="416"/>
      <c r="E93" s="411"/>
      <c r="F93" s="412"/>
      <c r="G93" s="930"/>
      <c r="H93" s="547"/>
      <c r="I93" s="415"/>
      <c r="J93" s="546"/>
      <c r="K93" s="415"/>
      <c r="L93" s="419"/>
      <c r="M93" s="380"/>
      <c r="N93" s="410"/>
      <c r="O93" s="423"/>
      <c r="P93" s="423"/>
      <c r="Q93" s="423"/>
      <c r="R93" s="424"/>
      <c r="S93" s="424"/>
      <c r="T93" s="424"/>
      <c r="U93" s="424"/>
      <c r="V93" s="424"/>
      <c r="W93" s="424"/>
      <c r="X93" s="419"/>
      <c r="Y93" s="427"/>
      <c r="Z93" s="425"/>
      <c r="AA93" s="817"/>
      <c r="AB93" s="6"/>
      <c r="AC93" s="619"/>
      <c r="AD93" s="625"/>
      <c r="AE93" s="625"/>
      <c r="AF93" s="625"/>
      <c r="AG93" s="625"/>
      <c r="AH93" s="625"/>
      <c r="AI93" s="626"/>
      <c r="AJ93" s="626"/>
      <c r="AK93" s="626"/>
      <c r="AL93" s="626"/>
      <c r="AM93" s="626"/>
      <c r="AN93" s="626"/>
      <c r="AO93" s="626"/>
      <c r="AP93" s="626"/>
      <c r="AQ93" s="631"/>
      <c r="AR93" s="631"/>
      <c r="AS93" s="626"/>
      <c r="AT93" s="6"/>
      <c r="AU93" s="6"/>
      <c r="AV93" s="6"/>
      <c r="AW93" s="6"/>
      <c r="AX93" s="6"/>
    </row>
    <row r="94" spans="1:50" s="12" customFormat="1" ht="36" customHeight="1">
      <c r="A94" s="70" t="s">
        <v>164</v>
      </c>
      <c r="B94" s="109" t="s">
        <v>50</v>
      </c>
      <c r="C94" s="111"/>
      <c r="D94" s="111" t="s">
        <v>80</v>
      </c>
      <c r="E94" s="185"/>
      <c r="F94" s="111"/>
      <c r="G94" s="943">
        <v>5.5</v>
      </c>
      <c r="H94" s="68">
        <f aca="true" t="shared" si="5" ref="H94:H106">G94*30</f>
        <v>165</v>
      </c>
      <c r="I94" s="217"/>
      <c r="J94" s="217"/>
      <c r="K94" s="217"/>
      <c r="L94" s="217"/>
      <c r="M94" s="397"/>
      <c r="N94" s="91"/>
      <c r="O94" s="277"/>
      <c r="P94" s="115"/>
      <c r="Q94" s="277"/>
      <c r="R94" s="117"/>
      <c r="S94" s="263"/>
      <c r="T94" s="117"/>
      <c r="U94" s="263"/>
      <c r="V94" s="115"/>
      <c r="W94" s="277"/>
      <c r="X94" s="117"/>
      <c r="Y94" s="263"/>
      <c r="Z94" s="117"/>
      <c r="AA94" s="813"/>
      <c r="AC94" s="619"/>
      <c r="AD94" s="625"/>
      <c r="AE94" s="625"/>
      <c r="AF94" s="625"/>
      <c r="AG94" s="625"/>
      <c r="AH94" s="625"/>
      <c r="AI94" s="626"/>
      <c r="AJ94" s="626"/>
      <c r="AK94" s="626"/>
      <c r="AL94" s="626"/>
      <c r="AM94" s="626"/>
      <c r="AN94" s="626"/>
      <c r="AO94" s="625"/>
      <c r="AP94" s="625"/>
      <c r="AQ94" s="626"/>
      <c r="AR94" s="626"/>
      <c r="AS94" s="626"/>
      <c r="AT94" s="6"/>
      <c r="AU94" s="6"/>
      <c r="AV94" s="6"/>
      <c r="AW94" s="6"/>
      <c r="AX94" s="6"/>
    </row>
    <row r="95" spans="1:50" s="12" customFormat="1" ht="21.75" customHeight="1" thickBot="1">
      <c r="A95" s="345"/>
      <c r="B95" s="72"/>
      <c r="C95" s="218"/>
      <c r="D95" s="218"/>
      <c r="E95" s="218"/>
      <c r="F95" s="219"/>
      <c r="G95" s="993"/>
      <c r="H95" s="344">
        <f t="shared" si="5"/>
        <v>0</v>
      </c>
      <c r="I95" s="74"/>
      <c r="J95" s="219"/>
      <c r="K95" s="219"/>
      <c r="L95" s="219"/>
      <c r="M95" s="398"/>
      <c r="N95" s="146"/>
      <c r="O95" s="278"/>
      <c r="P95" s="147"/>
      <c r="Q95" s="278"/>
      <c r="R95" s="148"/>
      <c r="S95" s="264"/>
      <c r="T95" s="148"/>
      <c r="U95" s="264"/>
      <c r="V95" s="147"/>
      <c r="W95" s="278"/>
      <c r="X95" s="148"/>
      <c r="Y95" s="264"/>
      <c r="Z95" s="148"/>
      <c r="AA95" s="813"/>
      <c r="AC95" s="619"/>
      <c r="AD95" s="625"/>
      <c r="AE95" s="625"/>
      <c r="AF95" s="625"/>
      <c r="AG95" s="625"/>
      <c r="AH95" s="625"/>
      <c r="AI95" s="626"/>
      <c r="AJ95" s="626"/>
      <c r="AK95" s="626"/>
      <c r="AL95" s="626"/>
      <c r="AM95" s="626"/>
      <c r="AN95" s="626"/>
      <c r="AO95" s="625"/>
      <c r="AP95" s="625"/>
      <c r="AQ95" s="626"/>
      <c r="AR95" s="626"/>
      <c r="AS95" s="626"/>
      <c r="AT95" s="6"/>
      <c r="AU95" s="6"/>
      <c r="AV95" s="6"/>
      <c r="AW95" s="6"/>
      <c r="AX95" s="6"/>
    </row>
    <row r="96" spans="1:50" s="12" customFormat="1" ht="25.5" customHeight="1" thickBot="1">
      <c r="A96" s="189" t="s">
        <v>165</v>
      </c>
      <c r="B96" s="98"/>
      <c r="C96" s="126"/>
      <c r="D96" s="149"/>
      <c r="E96" s="150"/>
      <c r="F96" s="149"/>
      <c r="G96" s="975"/>
      <c r="H96" s="343">
        <f t="shared" si="5"/>
        <v>0</v>
      </c>
      <c r="I96" s="128">
        <v>8</v>
      </c>
      <c r="J96" s="128" t="s">
        <v>277</v>
      </c>
      <c r="K96" s="126" t="s">
        <v>278</v>
      </c>
      <c r="L96" s="126"/>
      <c r="M96" s="383">
        <f>H96-I96</f>
        <v>-8</v>
      </c>
      <c r="N96" s="81"/>
      <c r="O96" s="279"/>
      <c r="P96" s="130"/>
      <c r="Q96" s="279"/>
      <c r="R96" s="134"/>
      <c r="S96" s="262"/>
      <c r="T96" s="134"/>
      <c r="U96" s="262"/>
      <c r="V96" s="683">
        <v>8</v>
      </c>
      <c r="W96" s="270"/>
      <c r="X96" s="134"/>
      <c r="Y96" s="654"/>
      <c r="Z96" s="135"/>
      <c r="AA96" s="813">
        <v>3</v>
      </c>
      <c r="AC96" s="619"/>
      <c r="AD96" s="625"/>
      <c r="AE96" s="625"/>
      <c r="AF96" s="625"/>
      <c r="AG96" s="625"/>
      <c r="AH96" s="625"/>
      <c r="AI96" s="626"/>
      <c r="AJ96" s="626"/>
      <c r="AK96" s="626"/>
      <c r="AL96" s="626"/>
      <c r="AM96" s="626"/>
      <c r="AN96" s="626"/>
      <c r="AO96" s="631"/>
      <c r="AP96" s="631"/>
      <c r="AQ96" s="626"/>
      <c r="AR96" s="626"/>
      <c r="AS96" s="626"/>
      <c r="AT96" s="6"/>
      <c r="AU96" s="6"/>
      <c r="AV96" s="6"/>
      <c r="AW96" s="6"/>
      <c r="AX96" s="6"/>
    </row>
    <row r="97" spans="1:50" s="12" customFormat="1" ht="39" customHeight="1" thickBot="1">
      <c r="A97" s="907" t="s">
        <v>166</v>
      </c>
      <c r="B97" s="895" t="s">
        <v>208</v>
      </c>
      <c r="C97" s="126"/>
      <c r="D97" s="149"/>
      <c r="E97" s="150"/>
      <c r="F97" s="149"/>
      <c r="G97" s="975">
        <v>8.5</v>
      </c>
      <c r="H97" s="343">
        <f t="shared" si="5"/>
        <v>255</v>
      </c>
      <c r="I97" s="128"/>
      <c r="J97" s="128"/>
      <c r="K97" s="126"/>
      <c r="L97" s="126"/>
      <c r="M97" s="383"/>
      <c r="N97" s="81"/>
      <c r="O97" s="279"/>
      <c r="P97" s="130"/>
      <c r="Q97" s="279"/>
      <c r="R97" s="134"/>
      <c r="S97" s="262"/>
      <c r="T97" s="134"/>
      <c r="U97" s="262"/>
      <c r="V97" s="683"/>
      <c r="W97" s="270"/>
      <c r="X97" s="134"/>
      <c r="Y97" s="654"/>
      <c r="Z97" s="135"/>
      <c r="AA97" s="813"/>
      <c r="AC97" s="619"/>
      <c r="AD97" s="625"/>
      <c r="AE97" s="625"/>
      <c r="AF97" s="625"/>
      <c r="AG97" s="625"/>
      <c r="AH97" s="625"/>
      <c r="AI97" s="626"/>
      <c r="AJ97" s="626"/>
      <c r="AK97" s="626"/>
      <c r="AL97" s="626"/>
      <c r="AM97" s="626"/>
      <c r="AN97" s="626"/>
      <c r="AO97" s="631"/>
      <c r="AP97" s="631"/>
      <c r="AQ97" s="626"/>
      <c r="AR97" s="626"/>
      <c r="AS97" s="626"/>
      <c r="AT97" s="6"/>
      <c r="AU97" s="6"/>
      <c r="AV97" s="6"/>
      <c r="AW97" s="6"/>
      <c r="AX97" s="6"/>
    </row>
    <row r="98" spans="1:50" s="12" customFormat="1" ht="25.5" customHeight="1" thickBot="1">
      <c r="A98" s="999"/>
      <c r="B98" s="72"/>
      <c r="C98" s="126"/>
      <c r="D98" s="149"/>
      <c r="E98" s="150"/>
      <c r="F98" s="149"/>
      <c r="G98" s="975"/>
      <c r="H98" s="343">
        <f t="shared" si="5"/>
        <v>0</v>
      </c>
      <c r="I98" s="128"/>
      <c r="J98" s="128"/>
      <c r="K98" s="126"/>
      <c r="L98" s="126"/>
      <c r="M98" s="383"/>
      <c r="N98" s="81"/>
      <c r="O98" s="279"/>
      <c r="P98" s="130"/>
      <c r="Q98" s="279"/>
      <c r="R98" s="134"/>
      <c r="S98" s="262"/>
      <c r="T98" s="134"/>
      <c r="U98" s="262"/>
      <c r="V98" s="683"/>
      <c r="W98" s="270"/>
      <c r="X98" s="134"/>
      <c r="Y98" s="654"/>
      <c r="Z98" s="135"/>
      <c r="AA98" s="813"/>
      <c r="AC98" s="619"/>
      <c r="AD98" s="625"/>
      <c r="AE98" s="625"/>
      <c r="AF98" s="625"/>
      <c r="AG98" s="625"/>
      <c r="AH98" s="625"/>
      <c r="AI98" s="626"/>
      <c r="AJ98" s="626"/>
      <c r="AK98" s="626"/>
      <c r="AL98" s="626"/>
      <c r="AM98" s="626"/>
      <c r="AN98" s="626"/>
      <c r="AO98" s="631"/>
      <c r="AP98" s="631"/>
      <c r="AQ98" s="626"/>
      <c r="AR98" s="626"/>
      <c r="AS98" s="626"/>
      <c r="AT98" s="6"/>
      <c r="AU98" s="6"/>
      <c r="AV98" s="6"/>
      <c r="AW98" s="6"/>
      <c r="AX98" s="6"/>
    </row>
    <row r="99" spans="1:45" s="918" customFormat="1" ht="39" customHeight="1" thickBot="1">
      <c r="A99" s="907" t="s">
        <v>315</v>
      </c>
      <c r="B99" s="98"/>
      <c r="C99" s="901"/>
      <c r="D99" s="902"/>
      <c r="E99" s="896"/>
      <c r="F99" s="897"/>
      <c r="G99" s="972"/>
      <c r="H99" s="910">
        <f t="shared" si="5"/>
        <v>0</v>
      </c>
      <c r="I99" s="911">
        <v>8</v>
      </c>
      <c r="J99" s="911" t="s">
        <v>279</v>
      </c>
      <c r="K99" s="901" t="s">
        <v>279</v>
      </c>
      <c r="L99" s="901"/>
      <c r="M99" s="912">
        <f>H99-I99</f>
        <v>-8</v>
      </c>
      <c r="N99" s="891"/>
      <c r="O99" s="914"/>
      <c r="P99" s="913">
        <v>8</v>
      </c>
      <c r="Q99" s="913"/>
      <c r="R99" s="915"/>
      <c r="S99" s="915"/>
      <c r="T99" s="915"/>
      <c r="U99" s="915"/>
      <c r="V99" s="915"/>
      <c r="W99" s="915"/>
      <c r="X99" s="915"/>
      <c r="Y99" s="915"/>
      <c r="Z99" s="916"/>
      <c r="AA99" s="917">
        <v>1</v>
      </c>
      <c r="AC99" s="919"/>
      <c r="AD99" s="921"/>
      <c r="AE99" s="921"/>
      <c r="AF99" s="920"/>
      <c r="AG99" s="920"/>
      <c r="AH99" s="920"/>
      <c r="AI99" s="921"/>
      <c r="AJ99" s="921"/>
      <c r="AK99" s="921"/>
      <c r="AL99" s="921"/>
      <c r="AM99" s="921"/>
      <c r="AN99" s="921"/>
      <c r="AO99" s="921"/>
      <c r="AP99" s="921"/>
      <c r="AQ99" s="921"/>
      <c r="AR99" s="921"/>
      <c r="AS99" s="921"/>
    </row>
    <row r="100" spans="1:45" s="6" customFormat="1" ht="36" customHeight="1">
      <c r="A100" s="70" t="s">
        <v>167</v>
      </c>
      <c r="B100" s="109" t="s">
        <v>316</v>
      </c>
      <c r="C100" s="110"/>
      <c r="D100" s="111"/>
      <c r="E100" s="112"/>
      <c r="F100" s="335"/>
      <c r="G100" s="943">
        <v>7.5</v>
      </c>
      <c r="H100" s="68">
        <f t="shared" si="5"/>
        <v>225</v>
      </c>
      <c r="I100" s="114"/>
      <c r="J100" s="114"/>
      <c r="K100" s="110"/>
      <c r="L100" s="110"/>
      <c r="M100" s="386"/>
      <c r="N100" s="91"/>
      <c r="O100" s="277"/>
      <c r="P100" s="115"/>
      <c r="Q100" s="601"/>
      <c r="R100" s="118"/>
      <c r="S100" s="263"/>
      <c r="T100" s="117"/>
      <c r="U100" s="263"/>
      <c r="V100" s="117"/>
      <c r="W100" s="263"/>
      <c r="X100" s="117"/>
      <c r="Y100" s="263"/>
      <c r="Z100" s="117"/>
      <c r="AA100" s="812"/>
      <c r="AC100" s="619"/>
      <c r="AD100" s="625"/>
      <c r="AE100" s="625"/>
      <c r="AF100" s="625"/>
      <c r="AG100" s="641"/>
      <c r="AH100" s="641"/>
      <c r="AI100" s="629"/>
      <c r="AJ100" s="625"/>
      <c r="AK100" s="626"/>
      <c r="AL100" s="626"/>
      <c r="AM100" s="626"/>
      <c r="AN100" s="626"/>
      <c r="AO100" s="626"/>
      <c r="AP100" s="626"/>
      <c r="AQ100" s="626"/>
      <c r="AR100" s="626"/>
      <c r="AS100" s="626"/>
    </row>
    <row r="101" spans="1:45" s="6" customFormat="1" ht="27.75" customHeight="1" thickBot="1">
      <c r="A101" s="345"/>
      <c r="B101" s="72"/>
      <c r="C101" s="139"/>
      <c r="D101" s="137"/>
      <c r="E101" s="190"/>
      <c r="F101" s="334"/>
      <c r="G101" s="993"/>
      <c r="H101" s="344">
        <f t="shared" si="5"/>
        <v>0</v>
      </c>
      <c r="I101" s="138"/>
      <c r="J101" s="138"/>
      <c r="K101" s="139"/>
      <c r="L101" s="139"/>
      <c r="M101" s="389"/>
      <c r="N101" s="146"/>
      <c r="O101" s="278"/>
      <c r="P101" s="147"/>
      <c r="Q101" s="602"/>
      <c r="R101" s="125"/>
      <c r="S101" s="264"/>
      <c r="T101" s="148"/>
      <c r="U101" s="264"/>
      <c r="V101" s="148"/>
      <c r="W101" s="264"/>
      <c r="X101" s="148"/>
      <c r="Y101" s="264"/>
      <c r="Z101" s="148"/>
      <c r="AA101" s="812"/>
      <c r="AC101" s="619"/>
      <c r="AD101" s="625"/>
      <c r="AE101" s="625"/>
      <c r="AF101" s="625"/>
      <c r="AG101" s="641"/>
      <c r="AH101" s="641"/>
      <c r="AI101" s="629"/>
      <c r="AJ101" s="625"/>
      <c r="AK101" s="626"/>
      <c r="AL101" s="626"/>
      <c r="AM101" s="626"/>
      <c r="AN101" s="626"/>
      <c r="AO101" s="626"/>
      <c r="AP101" s="626"/>
      <c r="AQ101" s="626"/>
      <c r="AR101" s="626"/>
      <c r="AS101" s="626"/>
    </row>
    <row r="102" spans="1:45" s="6" customFormat="1" ht="24" customHeight="1" thickBot="1">
      <c r="A102" s="189" t="s">
        <v>168</v>
      </c>
      <c r="B102" s="98"/>
      <c r="C102" s="126"/>
      <c r="D102" s="126"/>
      <c r="E102" s="152"/>
      <c r="F102" s="151"/>
      <c r="G102" s="975"/>
      <c r="H102" s="343">
        <f t="shared" si="5"/>
        <v>0</v>
      </c>
      <c r="I102" s="128">
        <v>6</v>
      </c>
      <c r="J102" s="128" t="s">
        <v>279</v>
      </c>
      <c r="K102" s="126" t="s">
        <v>280</v>
      </c>
      <c r="L102" s="126"/>
      <c r="M102" s="383">
        <f>H102-I102</f>
        <v>-6</v>
      </c>
      <c r="N102" s="81"/>
      <c r="O102" s="279"/>
      <c r="P102" s="131">
        <v>4</v>
      </c>
      <c r="Q102" s="826">
        <v>2</v>
      </c>
      <c r="R102" s="168"/>
      <c r="S102" s="262"/>
      <c r="T102" s="134"/>
      <c r="U102" s="262"/>
      <c r="V102" s="134"/>
      <c r="W102" s="262"/>
      <c r="X102" s="134"/>
      <c r="Y102" s="654"/>
      <c r="Z102" s="135"/>
      <c r="AA102" s="812">
        <v>1</v>
      </c>
      <c r="AC102" s="619"/>
      <c r="AD102" s="625"/>
      <c r="AE102" s="625"/>
      <c r="AF102" s="552"/>
      <c r="AG102" s="641"/>
      <c r="AH102" s="641"/>
      <c r="AI102" s="629"/>
      <c r="AJ102" s="625"/>
      <c r="AK102" s="626"/>
      <c r="AL102" s="626"/>
      <c r="AM102" s="626"/>
      <c r="AN102" s="626"/>
      <c r="AO102" s="626"/>
      <c r="AP102" s="626"/>
      <c r="AQ102" s="626"/>
      <c r="AR102" s="626"/>
      <c r="AS102" s="626"/>
    </row>
    <row r="103" spans="1:45" s="6" customFormat="1" ht="24" customHeight="1">
      <c r="A103" s="70" t="s">
        <v>169</v>
      </c>
      <c r="B103" s="215" t="s">
        <v>86</v>
      </c>
      <c r="C103" s="111"/>
      <c r="D103" s="111"/>
      <c r="E103" s="185"/>
      <c r="F103" s="111"/>
      <c r="G103" s="943">
        <v>7</v>
      </c>
      <c r="H103" s="68">
        <f t="shared" si="5"/>
        <v>210</v>
      </c>
      <c r="I103" s="114"/>
      <c r="J103" s="114"/>
      <c r="K103" s="110"/>
      <c r="L103" s="110"/>
      <c r="M103" s="386"/>
      <c r="N103" s="91"/>
      <c r="O103" s="277"/>
      <c r="P103" s="115"/>
      <c r="Q103" s="601"/>
      <c r="R103" s="118"/>
      <c r="S103" s="263"/>
      <c r="T103" s="117"/>
      <c r="U103" s="263"/>
      <c r="V103" s="117"/>
      <c r="W103" s="263"/>
      <c r="X103" s="117"/>
      <c r="Y103" s="263"/>
      <c r="Z103" s="117"/>
      <c r="AA103" s="812"/>
      <c r="AC103" s="619"/>
      <c r="AD103" s="625"/>
      <c r="AE103" s="625"/>
      <c r="AF103" s="625"/>
      <c r="AG103" s="641"/>
      <c r="AH103" s="641"/>
      <c r="AI103" s="629"/>
      <c r="AJ103" s="625"/>
      <c r="AK103" s="626"/>
      <c r="AL103" s="626"/>
      <c r="AM103" s="626"/>
      <c r="AN103" s="626"/>
      <c r="AO103" s="626"/>
      <c r="AP103" s="626"/>
      <c r="AQ103" s="626"/>
      <c r="AR103" s="626"/>
      <c r="AS103" s="626"/>
    </row>
    <row r="104" spans="1:45" s="6" customFormat="1" ht="24" customHeight="1" thickBot="1">
      <c r="A104" s="345"/>
      <c r="B104" s="72"/>
      <c r="C104" s="142"/>
      <c r="D104" s="142"/>
      <c r="E104" s="186"/>
      <c r="F104" s="142"/>
      <c r="G104" s="993"/>
      <c r="H104" s="344">
        <f t="shared" si="5"/>
        <v>0</v>
      </c>
      <c r="I104" s="138"/>
      <c r="J104" s="145"/>
      <c r="K104" s="143"/>
      <c r="L104" s="143"/>
      <c r="M104" s="389"/>
      <c r="N104" s="146"/>
      <c r="O104" s="278"/>
      <c r="P104" s="147"/>
      <c r="Q104" s="602"/>
      <c r="R104" s="125"/>
      <c r="S104" s="264"/>
      <c r="T104" s="148"/>
      <c r="U104" s="264"/>
      <c r="V104" s="148"/>
      <c r="W104" s="264"/>
      <c r="X104" s="148"/>
      <c r="Y104" s="264"/>
      <c r="Z104" s="148"/>
      <c r="AA104" s="812"/>
      <c r="AC104" s="619"/>
      <c r="AD104" s="625"/>
      <c r="AE104" s="625"/>
      <c r="AF104" s="625"/>
      <c r="AG104" s="641"/>
      <c r="AH104" s="641"/>
      <c r="AI104" s="629"/>
      <c r="AJ104" s="625"/>
      <c r="AK104" s="626"/>
      <c r="AL104" s="626"/>
      <c r="AM104" s="626"/>
      <c r="AN104" s="626"/>
      <c r="AO104" s="626"/>
      <c r="AP104" s="626"/>
      <c r="AQ104" s="626"/>
      <c r="AR104" s="626"/>
      <c r="AS104" s="626"/>
    </row>
    <row r="105" spans="1:45" s="6" customFormat="1" ht="24.75" customHeight="1" thickBot="1">
      <c r="A105" s="189" t="s">
        <v>170</v>
      </c>
      <c r="B105" s="98"/>
      <c r="C105" s="126"/>
      <c r="D105" s="149"/>
      <c r="E105" s="150"/>
      <c r="F105" s="149"/>
      <c r="G105" s="975"/>
      <c r="H105" s="343">
        <f t="shared" si="5"/>
        <v>0</v>
      </c>
      <c r="I105" s="128">
        <v>8</v>
      </c>
      <c r="J105" s="128" t="s">
        <v>277</v>
      </c>
      <c r="K105" s="126" t="s">
        <v>278</v>
      </c>
      <c r="L105" s="126"/>
      <c r="M105" s="383">
        <f>H105-I105</f>
        <v>-8</v>
      </c>
      <c r="N105" s="81"/>
      <c r="O105" s="279"/>
      <c r="P105" s="130"/>
      <c r="Q105" s="303"/>
      <c r="R105" s="683">
        <v>8</v>
      </c>
      <c r="S105" s="270"/>
      <c r="T105" s="220"/>
      <c r="U105" s="611"/>
      <c r="V105" s="134"/>
      <c r="W105" s="262"/>
      <c r="X105" s="134"/>
      <c r="Y105" s="654"/>
      <c r="Z105" s="135"/>
      <c r="AA105" s="812">
        <v>2</v>
      </c>
      <c r="AC105" s="619"/>
      <c r="AD105" s="625"/>
      <c r="AE105" s="625"/>
      <c r="AF105" s="625"/>
      <c r="AG105" s="628"/>
      <c r="AH105" s="628"/>
      <c r="AI105" s="631"/>
      <c r="AJ105" s="631"/>
      <c r="AK105" s="631"/>
      <c r="AL105" s="631"/>
      <c r="AM105" s="642"/>
      <c r="AN105" s="642"/>
      <c r="AO105" s="626"/>
      <c r="AP105" s="626"/>
      <c r="AQ105" s="626"/>
      <c r="AR105" s="626"/>
      <c r="AS105" s="626"/>
    </row>
    <row r="106" spans="1:50" s="33" customFormat="1" ht="16.5" thickBot="1">
      <c r="A106" s="189" t="s">
        <v>171</v>
      </c>
      <c r="B106" s="409"/>
      <c r="C106" s="416"/>
      <c r="D106" s="416"/>
      <c r="E106" s="411"/>
      <c r="F106" s="412"/>
      <c r="G106" s="1000"/>
      <c r="H106" s="343">
        <f t="shared" si="5"/>
        <v>0</v>
      </c>
      <c r="I106" s="415">
        <v>4</v>
      </c>
      <c r="J106" s="415"/>
      <c r="K106" s="415"/>
      <c r="L106" s="415">
        <v>4</v>
      </c>
      <c r="M106" s="380">
        <f>H106-I106</f>
        <v>-4</v>
      </c>
      <c r="N106" s="410"/>
      <c r="O106" s="423"/>
      <c r="P106" s="423"/>
      <c r="Q106" s="423"/>
      <c r="R106" s="423"/>
      <c r="S106" s="423"/>
      <c r="T106" s="419">
        <v>4</v>
      </c>
      <c r="U106" s="427"/>
      <c r="V106" s="423"/>
      <c r="W106" s="423"/>
      <c r="X106" s="423"/>
      <c r="Y106" s="428"/>
      <c r="Z106" s="550"/>
      <c r="AA106" s="814">
        <v>2</v>
      </c>
      <c r="AB106" s="6"/>
      <c r="AC106" s="619"/>
      <c r="AD106" s="625"/>
      <c r="AE106" s="625"/>
      <c r="AF106" s="625"/>
      <c r="AG106" s="625"/>
      <c r="AH106" s="625"/>
      <c r="AI106" s="625"/>
      <c r="AJ106" s="625"/>
      <c r="AK106" s="625"/>
      <c r="AL106" s="625"/>
      <c r="AM106" s="631"/>
      <c r="AN106" s="631"/>
      <c r="AO106" s="625"/>
      <c r="AP106" s="625"/>
      <c r="AQ106" s="625"/>
      <c r="AR106" s="625"/>
      <c r="AS106" s="625"/>
      <c r="AT106" s="6"/>
      <c r="AU106" s="6"/>
      <c r="AV106" s="6"/>
      <c r="AW106" s="6"/>
      <c r="AX106" s="6"/>
    </row>
    <row r="107" spans="1:45" s="6" customFormat="1" ht="38.25" customHeight="1" thickBot="1">
      <c r="A107" s="189" t="s">
        <v>172</v>
      </c>
      <c r="B107" s="551" t="s">
        <v>209</v>
      </c>
      <c r="C107" s="77"/>
      <c r="D107" s="132">
        <v>5</v>
      </c>
      <c r="E107" s="212"/>
      <c r="F107" s="220"/>
      <c r="G107" s="975">
        <v>4.5</v>
      </c>
      <c r="H107" s="343">
        <f>G107*30</f>
        <v>135</v>
      </c>
      <c r="I107" s="128">
        <v>6</v>
      </c>
      <c r="J107" s="128" t="s">
        <v>279</v>
      </c>
      <c r="K107" s="126" t="s">
        <v>280</v>
      </c>
      <c r="L107" s="77"/>
      <c r="M107" s="383">
        <f>H107-I107</f>
        <v>129</v>
      </c>
      <c r="N107" s="81"/>
      <c r="O107" s="279"/>
      <c r="P107" s="130"/>
      <c r="Q107" s="279"/>
      <c r="R107" s="134"/>
      <c r="S107" s="262"/>
      <c r="T107" s="134"/>
      <c r="U107" s="262"/>
      <c r="V107" s="683">
        <v>4</v>
      </c>
      <c r="W107" s="270">
        <v>2</v>
      </c>
      <c r="X107" s="131"/>
      <c r="Y107" s="270"/>
      <c r="Z107" s="135"/>
      <c r="AA107" s="812">
        <v>3</v>
      </c>
      <c r="AC107" s="619"/>
      <c r="AD107" s="625"/>
      <c r="AE107" s="625"/>
      <c r="AF107" s="625"/>
      <c r="AG107" s="625"/>
      <c r="AH107" s="625"/>
      <c r="AI107" s="626"/>
      <c r="AJ107" s="626"/>
      <c r="AK107" s="626"/>
      <c r="AL107" s="626"/>
      <c r="AM107" s="626"/>
      <c r="AN107" s="626"/>
      <c r="AO107" s="631"/>
      <c r="AP107" s="631"/>
      <c r="AQ107" s="631"/>
      <c r="AR107" s="631"/>
      <c r="AS107" s="626"/>
    </row>
    <row r="108" spans="1:45" s="6" customFormat="1" ht="36.75" customHeight="1" thickBot="1">
      <c r="A108" s="189" t="s">
        <v>173</v>
      </c>
      <c r="B108" s="551" t="s">
        <v>210</v>
      </c>
      <c r="C108" s="149"/>
      <c r="D108" s="126">
        <v>4</v>
      </c>
      <c r="E108" s="152"/>
      <c r="F108" s="151"/>
      <c r="G108" s="975">
        <v>4</v>
      </c>
      <c r="H108" s="343">
        <f aca="true" t="shared" si="6" ref="H108:H122">G108*30</f>
        <v>120</v>
      </c>
      <c r="I108" s="128">
        <v>8</v>
      </c>
      <c r="J108" s="128" t="s">
        <v>277</v>
      </c>
      <c r="K108" s="126" t="s">
        <v>278</v>
      </c>
      <c r="L108" s="126"/>
      <c r="M108" s="383">
        <f>H108-I108</f>
        <v>112</v>
      </c>
      <c r="N108" s="81"/>
      <c r="O108" s="279"/>
      <c r="P108" s="130"/>
      <c r="Q108" s="262"/>
      <c r="R108" s="130"/>
      <c r="S108" s="262"/>
      <c r="T108" s="131">
        <v>8</v>
      </c>
      <c r="U108" s="270">
        <v>0</v>
      </c>
      <c r="V108" s="134"/>
      <c r="W108" s="262"/>
      <c r="X108" s="130"/>
      <c r="Y108" s="658"/>
      <c r="Z108" s="135"/>
      <c r="AA108" s="812">
        <v>2</v>
      </c>
      <c r="AC108" s="619"/>
      <c r="AD108" s="625"/>
      <c r="AE108" s="625"/>
      <c r="AF108" s="625"/>
      <c r="AG108" s="626"/>
      <c r="AH108" s="626"/>
      <c r="AI108" s="625"/>
      <c r="AJ108" s="626"/>
      <c r="AK108" s="626"/>
      <c r="AL108" s="626"/>
      <c r="AM108" s="552"/>
      <c r="AN108" s="552"/>
      <c r="AO108" s="626"/>
      <c r="AP108" s="626"/>
      <c r="AQ108" s="625"/>
      <c r="AR108" s="625"/>
      <c r="AS108" s="626"/>
    </row>
    <row r="109" spans="1:45" s="6" customFormat="1" ht="34.5" customHeight="1" thickBot="1">
      <c r="A109" s="189" t="s">
        <v>174</v>
      </c>
      <c r="B109" s="98" t="s">
        <v>266</v>
      </c>
      <c r="C109" s="132">
        <v>6</v>
      </c>
      <c r="D109" s="81"/>
      <c r="E109" s="152"/>
      <c r="F109" s="151"/>
      <c r="G109" s="874">
        <v>3</v>
      </c>
      <c r="H109" s="343">
        <f t="shared" si="6"/>
        <v>90</v>
      </c>
      <c r="I109" s="128">
        <v>12</v>
      </c>
      <c r="J109" s="128" t="s">
        <v>277</v>
      </c>
      <c r="K109" s="149" t="s">
        <v>281</v>
      </c>
      <c r="L109" s="126"/>
      <c r="M109" s="383">
        <f>H109-I109</f>
        <v>78</v>
      </c>
      <c r="N109" s="81"/>
      <c r="O109" s="279"/>
      <c r="P109" s="130"/>
      <c r="Q109" s="279"/>
      <c r="R109" s="134"/>
      <c r="S109" s="279"/>
      <c r="T109" s="130"/>
      <c r="U109" s="279"/>
      <c r="V109" s="130"/>
      <c r="W109" s="279"/>
      <c r="X109" s="131">
        <v>8</v>
      </c>
      <c r="Y109" s="612">
        <v>4</v>
      </c>
      <c r="Z109" s="135"/>
      <c r="AA109" s="812">
        <v>3</v>
      </c>
      <c r="AC109" s="619"/>
      <c r="AD109" s="625"/>
      <c r="AE109" s="625"/>
      <c r="AF109" s="625"/>
      <c r="AG109" s="625"/>
      <c r="AH109" s="625"/>
      <c r="AI109" s="626"/>
      <c r="AJ109" s="626"/>
      <c r="AK109" s="625"/>
      <c r="AL109" s="625"/>
      <c r="AM109" s="625"/>
      <c r="AN109" s="625"/>
      <c r="AO109" s="625"/>
      <c r="AP109" s="625"/>
      <c r="AQ109" s="631"/>
      <c r="AR109" s="631"/>
      <c r="AS109" s="626"/>
    </row>
    <row r="110" spans="1:45" s="6" customFormat="1" ht="32.25" customHeight="1">
      <c r="A110" s="70" t="s">
        <v>176</v>
      </c>
      <c r="B110" s="223" t="s">
        <v>45</v>
      </c>
      <c r="C110" s="91"/>
      <c r="D110" s="91"/>
      <c r="E110" s="112"/>
      <c r="F110" s="335"/>
      <c r="G110" s="943">
        <v>7</v>
      </c>
      <c r="H110" s="68">
        <f t="shared" si="6"/>
        <v>210</v>
      </c>
      <c r="I110" s="114"/>
      <c r="J110" s="114"/>
      <c r="K110" s="110"/>
      <c r="L110" s="110"/>
      <c r="M110" s="386"/>
      <c r="N110" s="91"/>
      <c r="O110" s="277"/>
      <c r="P110" s="115"/>
      <c r="Q110" s="277"/>
      <c r="R110" s="117"/>
      <c r="S110" s="263"/>
      <c r="T110" s="117"/>
      <c r="U110" s="263"/>
      <c r="V110" s="115"/>
      <c r="W110" s="277"/>
      <c r="X110" s="115"/>
      <c r="Y110" s="277"/>
      <c r="Z110" s="117"/>
      <c r="AA110" s="812"/>
      <c r="AC110" s="619"/>
      <c r="AD110" s="625"/>
      <c r="AE110" s="625"/>
      <c r="AF110" s="625"/>
      <c r="AG110" s="625"/>
      <c r="AH110" s="625"/>
      <c r="AI110" s="626"/>
      <c r="AJ110" s="626"/>
      <c r="AK110" s="626"/>
      <c r="AL110" s="626"/>
      <c r="AM110" s="626"/>
      <c r="AN110" s="626"/>
      <c r="AO110" s="625"/>
      <c r="AP110" s="625"/>
      <c r="AQ110" s="625"/>
      <c r="AR110" s="625"/>
      <c r="AS110" s="626"/>
    </row>
    <row r="111" spans="1:45" s="6" customFormat="1" ht="19.5" customHeight="1" thickBot="1">
      <c r="A111" s="345"/>
      <c r="B111" s="72"/>
      <c r="C111" s="146"/>
      <c r="D111" s="146"/>
      <c r="E111" s="144"/>
      <c r="F111" s="334"/>
      <c r="G111" s="993"/>
      <c r="H111" s="344">
        <f>G111*30</f>
        <v>0</v>
      </c>
      <c r="I111" s="138"/>
      <c r="J111" s="145"/>
      <c r="K111" s="143"/>
      <c r="L111" s="143"/>
      <c r="M111" s="389"/>
      <c r="N111" s="146"/>
      <c r="O111" s="278"/>
      <c r="P111" s="147"/>
      <c r="Q111" s="278"/>
      <c r="R111" s="148"/>
      <c r="S111" s="264"/>
      <c r="T111" s="148"/>
      <c r="U111" s="264"/>
      <c r="V111" s="147"/>
      <c r="W111" s="278"/>
      <c r="X111" s="147"/>
      <c r="Y111" s="278"/>
      <c r="Z111" s="148"/>
      <c r="AA111" s="812"/>
      <c r="AC111" s="619"/>
      <c r="AD111" s="625"/>
      <c r="AE111" s="625"/>
      <c r="AF111" s="625"/>
      <c r="AG111" s="625"/>
      <c r="AH111" s="625"/>
      <c r="AI111" s="626"/>
      <c r="AJ111" s="626"/>
      <c r="AK111" s="626"/>
      <c r="AL111" s="626"/>
      <c r="AM111" s="626"/>
      <c r="AN111" s="626"/>
      <c r="AO111" s="625"/>
      <c r="AP111" s="625"/>
      <c r="AQ111" s="625"/>
      <c r="AR111" s="625"/>
      <c r="AS111" s="626"/>
    </row>
    <row r="112" spans="1:45" s="6" customFormat="1" ht="24.75" customHeight="1" thickBot="1">
      <c r="A112" s="189" t="s">
        <v>177</v>
      </c>
      <c r="B112" s="98"/>
      <c r="C112" s="132"/>
      <c r="D112" s="81"/>
      <c r="E112" s="152"/>
      <c r="F112" s="151"/>
      <c r="G112" s="975"/>
      <c r="H112" s="343">
        <f t="shared" si="6"/>
        <v>0</v>
      </c>
      <c r="I112" s="128">
        <v>8</v>
      </c>
      <c r="J112" s="128" t="s">
        <v>277</v>
      </c>
      <c r="K112" s="126" t="s">
        <v>278</v>
      </c>
      <c r="L112" s="126"/>
      <c r="M112" s="383">
        <f>H112-I112</f>
        <v>-8</v>
      </c>
      <c r="N112" s="81"/>
      <c r="O112" s="279"/>
      <c r="P112" s="130"/>
      <c r="Q112" s="262"/>
      <c r="R112" s="130"/>
      <c r="S112" s="262"/>
      <c r="T112" s="134"/>
      <c r="U112" s="262"/>
      <c r="V112" s="131">
        <v>8</v>
      </c>
      <c r="W112" s="270"/>
      <c r="X112" s="134"/>
      <c r="Y112" s="654"/>
      <c r="Z112" s="135"/>
      <c r="AA112" s="812">
        <v>3</v>
      </c>
      <c r="AC112" s="619"/>
      <c r="AD112" s="625"/>
      <c r="AE112" s="625"/>
      <c r="AF112" s="625"/>
      <c r="AG112" s="626"/>
      <c r="AH112" s="626"/>
      <c r="AI112" s="625"/>
      <c r="AJ112" s="626"/>
      <c r="AK112" s="626"/>
      <c r="AL112" s="626"/>
      <c r="AM112" s="626"/>
      <c r="AN112" s="626"/>
      <c r="AO112" s="631"/>
      <c r="AP112" s="631"/>
      <c r="AQ112" s="626"/>
      <c r="AR112" s="626"/>
      <c r="AS112" s="626"/>
    </row>
    <row r="113" spans="1:45" s="6" customFormat="1" ht="36.75" customHeight="1">
      <c r="A113" s="70" t="s">
        <v>178</v>
      </c>
      <c r="B113" s="221" t="s">
        <v>87</v>
      </c>
      <c r="C113" s="218"/>
      <c r="D113" s="218"/>
      <c r="E113" s="218"/>
      <c r="F113" s="217"/>
      <c r="G113" s="943">
        <v>5</v>
      </c>
      <c r="H113" s="68">
        <f t="shared" si="6"/>
        <v>150</v>
      </c>
      <c r="I113" s="217"/>
      <c r="J113" s="217"/>
      <c r="K113" s="217"/>
      <c r="L113" s="217"/>
      <c r="M113" s="398"/>
      <c r="N113" s="91"/>
      <c r="O113" s="277"/>
      <c r="P113" s="115"/>
      <c r="Q113" s="277"/>
      <c r="R113" s="117"/>
      <c r="S113" s="277"/>
      <c r="T113" s="115"/>
      <c r="U113" s="277"/>
      <c r="V113" s="115"/>
      <c r="W113" s="277"/>
      <c r="X113" s="115"/>
      <c r="Y113" s="277"/>
      <c r="Z113" s="117"/>
      <c r="AA113" s="812"/>
      <c r="AC113" s="619"/>
      <c r="AD113" s="625"/>
      <c r="AE113" s="625"/>
      <c r="AF113" s="625"/>
      <c r="AG113" s="625"/>
      <c r="AH113" s="625"/>
      <c r="AI113" s="626"/>
      <c r="AJ113" s="626"/>
      <c r="AK113" s="625"/>
      <c r="AL113" s="625"/>
      <c r="AM113" s="625"/>
      <c r="AN113" s="625"/>
      <c r="AO113" s="625"/>
      <c r="AP113" s="625"/>
      <c r="AQ113" s="625"/>
      <c r="AR113" s="625"/>
      <c r="AS113" s="626"/>
    </row>
    <row r="114" spans="1:45" s="6" customFormat="1" ht="24.75" customHeight="1" thickBot="1">
      <c r="A114" s="345"/>
      <c r="B114" s="72"/>
      <c r="C114" s="224"/>
      <c r="D114" s="224"/>
      <c r="E114" s="225"/>
      <c r="F114" s="224"/>
      <c r="G114" s="1001"/>
      <c r="H114" s="344">
        <f t="shared" si="6"/>
        <v>0</v>
      </c>
      <c r="I114" s="226"/>
      <c r="J114" s="224"/>
      <c r="K114" s="224"/>
      <c r="L114" s="224"/>
      <c r="M114" s="400"/>
      <c r="N114" s="146"/>
      <c r="O114" s="278"/>
      <c r="P114" s="147"/>
      <c r="Q114" s="278"/>
      <c r="R114" s="148"/>
      <c r="S114" s="278"/>
      <c r="T114" s="147"/>
      <c r="U114" s="278"/>
      <c r="V114" s="147"/>
      <c r="W114" s="278"/>
      <c r="X114" s="147"/>
      <c r="Y114" s="278"/>
      <c r="Z114" s="148"/>
      <c r="AA114" s="812"/>
      <c r="AC114" s="619"/>
      <c r="AD114" s="625"/>
      <c r="AE114" s="625"/>
      <c r="AF114" s="625"/>
      <c r="AG114" s="625"/>
      <c r="AH114" s="625"/>
      <c r="AI114" s="626"/>
      <c r="AJ114" s="626"/>
      <c r="AK114" s="625"/>
      <c r="AL114" s="625"/>
      <c r="AM114" s="625"/>
      <c r="AN114" s="625"/>
      <c r="AO114" s="625"/>
      <c r="AP114" s="625"/>
      <c r="AQ114" s="625"/>
      <c r="AR114" s="625"/>
      <c r="AS114" s="626"/>
    </row>
    <row r="115" spans="1:45" s="6" customFormat="1" ht="26.25" customHeight="1" thickBot="1">
      <c r="A115" s="189" t="s">
        <v>179</v>
      </c>
      <c r="B115" s="98"/>
      <c r="C115" s="227"/>
      <c r="D115" s="227"/>
      <c r="E115" s="227"/>
      <c r="F115" s="192"/>
      <c r="G115" s="975"/>
      <c r="H115" s="343">
        <f>G115*30</f>
        <v>0</v>
      </c>
      <c r="I115" s="128">
        <v>6</v>
      </c>
      <c r="J115" s="128" t="s">
        <v>279</v>
      </c>
      <c r="K115" s="126" t="s">
        <v>280</v>
      </c>
      <c r="L115" s="192"/>
      <c r="M115" s="401">
        <f>H115-I115</f>
        <v>-6</v>
      </c>
      <c r="N115" s="81"/>
      <c r="O115" s="273"/>
      <c r="P115" s="130"/>
      <c r="Q115" s="279"/>
      <c r="R115" s="134"/>
      <c r="S115" s="262"/>
      <c r="T115" s="133"/>
      <c r="U115" s="303"/>
      <c r="V115" s="134"/>
      <c r="W115" s="262"/>
      <c r="X115" s="683">
        <v>4</v>
      </c>
      <c r="Y115" s="612">
        <v>2</v>
      </c>
      <c r="Z115" s="228"/>
      <c r="AA115" s="812">
        <v>3</v>
      </c>
      <c r="AC115" s="619"/>
      <c r="AD115" s="619"/>
      <c r="AE115" s="619"/>
      <c r="AF115" s="625"/>
      <c r="AG115" s="625"/>
      <c r="AH115" s="625"/>
      <c r="AI115" s="626"/>
      <c r="AJ115" s="626"/>
      <c r="AK115" s="626"/>
      <c r="AL115" s="626"/>
      <c r="AM115" s="628"/>
      <c r="AN115" s="628"/>
      <c r="AO115" s="626"/>
      <c r="AP115" s="626"/>
      <c r="AQ115" s="631"/>
      <c r="AR115" s="631"/>
      <c r="AS115" s="627"/>
    </row>
    <row r="116" spans="1:50" s="12" customFormat="1" ht="41.25" customHeight="1">
      <c r="A116" s="70" t="s">
        <v>180</v>
      </c>
      <c r="B116" s="109" t="s">
        <v>88</v>
      </c>
      <c r="C116" s="111"/>
      <c r="D116" s="110"/>
      <c r="E116" s="112"/>
      <c r="F116" s="335"/>
      <c r="G116" s="943">
        <v>7.5</v>
      </c>
      <c r="H116" s="68">
        <f t="shared" si="6"/>
        <v>225</v>
      </c>
      <c r="I116" s="114"/>
      <c r="J116" s="114"/>
      <c r="K116" s="110"/>
      <c r="L116" s="110"/>
      <c r="M116" s="386"/>
      <c r="N116" s="91"/>
      <c r="O116" s="263"/>
      <c r="P116" s="116"/>
      <c r="Q116" s="277"/>
      <c r="R116" s="117"/>
      <c r="S116" s="263"/>
      <c r="T116" s="117"/>
      <c r="U116" s="263"/>
      <c r="V116" s="117"/>
      <c r="W116" s="263"/>
      <c r="X116" s="117"/>
      <c r="Y116" s="263"/>
      <c r="Z116" s="117"/>
      <c r="AA116" s="813"/>
      <c r="AC116" s="619"/>
      <c r="AD116" s="626"/>
      <c r="AE116" s="626"/>
      <c r="AF116" s="628"/>
      <c r="AG116" s="625"/>
      <c r="AH116" s="625"/>
      <c r="AI116" s="626"/>
      <c r="AJ116" s="626"/>
      <c r="AK116" s="626"/>
      <c r="AL116" s="626"/>
      <c r="AM116" s="626"/>
      <c r="AN116" s="626"/>
      <c r="AO116" s="626"/>
      <c r="AP116" s="626"/>
      <c r="AQ116" s="626"/>
      <c r="AR116" s="626"/>
      <c r="AS116" s="626"/>
      <c r="AT116" s="6"/>
      <c r="AU116" s="6"/>
      <c r="AV116" s="6"/>
      <c r="AW116" s="6"/>
      <c r="AX116" s="6"/>
    </row>
    <row r="117" spans="1:50" s="12" customFormat="1" ht="21" customHeight="1" thickBot="1">
      <c r="A117" s="801"/>
      <c r="B117" s="72"/>
      <c r="C117" s="224"/>
      <c r="D117" s="224"/>
      <c r="E117" s="225"/>
      <c r="F117" s="224"/>
      <c r="G117" s="1001"/>
      <c r="H117" s="344">
        <f t="shared" si="6"/>
        <v>0</v>
      </c>
      <c r="I117" s="138"/>
      <c r="J117" s="138"/>
      <c r="K117" s="139"/>
      <c r="L117" s="139"/>
      <c r="M117" s="388"/>
      <c r="N117" s="75"/>
      <c r="O117" s="268"/>
      <c r="P117" s="802"/>
      <c r="Q117" s="298"/>
      <c r="R117" s="173"/>
      <c r="S117" s="268"/>
      <c r="T117" s="173"/>
      <c r="U117" s="268"/>
      <c r="V117" s="173"/>
      <c r="W117" s="268"/>
      <c r="X117" s="173"/>
      <c r="Y117" s="656"/>
      <c r="Z117" s="803"/>
      <c r="AA117" s="813"/>
      <c r="AC117" s="619"/>
      <c r="AD117" s="626"/>
      <c r="AE117" s="626"/>
      <c r="AF117" s="628"/>
      <c r="AG117" s="625"/>
      <c r="AH117" s="625"/>
      <c r="AI117" s="626"/>
      <c r="AJ117" s="626"/>
      <c r="AK117" s="626"/>
      <c r="AL117" s="626"/>
      <c r="AM117" s="626"/>
      <c r="AN117" s="626"/>
      <c r="AO117" s="626"/>
      <c r="AP117" s="626"/>
      <c r="AQ117" s="626"/>
      <c r="AR117" s="626"/>
      <c r="AS117" s="626"/>
      <c r="AT117" s="6"/>
      <c r="AU117" s="6"/>
      <c r="AV117" s="6"/>
      <c r="AW117" s="6"/>
      <c r="AX117" s="6"/>
    </row>
    <row r="118" spans="1:45" s="6" customFormat="1" ht="29.25" customHeight="1" thickBot="1">
      <c r="A118" s="189" t="s">
        <v>181</v>
      </c>
      <c r="B118" s="98"/>
      <c r="C118" s="126"/>
      <c r="D118" s="126"/>
      <c r="E118" s="152"/>
      <c r="F118" s="151"/>
      <c r="G118" s="975"/>
      <c r="H118" s="343">
        <f t="shared" si="6"/>
        <v>0</v>
      </c>
      <c r="I118" s="128">
        <v>8</v>
      </c>
      <c r="J118" s="128" t="s">
        <v>277</v>
      </c>
      <c r="K118" s="126" t="s">
        <v>278</v>
      </c>
      <c r="L118" s="126"/>
      <c r="M118" s="383">
        <f>H118-I118</f>
        <v>-8</v>
      </c>
      <c r="N118" s="81"/>
      <c r="O118" s="279"/>
      <c r="P118" s="130"/>
      <c r="Q118" s="279"/>
      <c r="R118" s="683">
        <v>8</v>
      </c>
      <c r="S118" s="279" t="s">
        <v>235</v>
      </c>
      <c r="T118" s="134"/>
      <c r="U118" s="262"/>
      <c r="V118" s="168"/>
      <c r="W118" s="267"/>
      <c r="X118" s="168"/>
      <c r="Y118" s="655"/>
      <c r="Z118" s="169"/>
      <c r="AA118" s="812">
        <v>2</v>
      </c>
      <c r="AC118" s="619"/>
      <c r="AD118" s="625"/>
      <c r="AE118" s="625"/>
      <c r="AF118" s="625"/>
      <c r="AG118" s="625"/>
      <c r="AH118" s="625"/>
      <c r="AI118" s="552"/>
      <c r="AJ118" s="625"/>
      <c r="AK118" s="626"/>
      <c r="AL118" s="626"/>
      <c r="AM118" s="626"/>
      <c r="AN118" s="626"/>
      <c r="AO118" s="629"/>
      <c r="AP118" s="629"/>
      <c r="AQ118" s="629"/>
      <c r="AR118" s="629"/>
      <c r="AS118" s="629"/>
    </row>
    <row r="119" spans="1:50" s="33" customFormat="1" ht="45" customHeight="1" thickBot="1">
      <c r="A119" s="348" t="s">
        <v>182</v>
      </c>
      <c r="B119" s="409"/>
      <c r="C119" s="416"/>
      <c r="D119" s="416"/>
      <c r="E119" s="411"/>
      <c r="F119" s="412"/>
      <c r="G119" s="1002"/>
      <c r="H119" s="429">
        <f t="shared" si="6"/>
        <v>0</v>
      </c>
      <c r="I119" s="415">
        <f>SUM(J119:L119)</f>
        <v>8</v>
      </c>
      <c r="J119" s="415"/>
      <c r="K119" s="415"/>
      <c r="L119" s="415">
        <v>8</v>
      </c>
      <c r="M119" s="380">
        <f>H119-I119</f>
        <v>-8</v>
      </c>
      <c r="N119" s="410"/>
      <c r="O119" s="423"/>
      <c r="P119" s="423"/>
      <c r="Q119" s="423"/>
      <c r="R119" s="424"/>
      <c r="S119" s="424"/>
      <c r="T119" s="418">
        <v>4</v>
      </c>
      <c r="U119" s="418">
        <v>4</v>
      </c>
      <c r="V119" s="424"/>
      <c r="W119" s="424"/>
      <c r="X119" s="424"/>
      <c r="Y119" s="654"/>
      <c r="Z119" s="425"/>
      <c r="AA119" s="817">
        <v>2</v>
      </c>
      <c r="AB119" s="6"/>
      <c r="AC119" s="619"/>
      <c r="AD119" s="625"/>
      <c r="AE119" s="625"/>
      <c r="AF119" s="625"/>
      <c r="AG119" s="625"/>
      <c r="AH119" s="625"/>
      <c r="AI119" s="626"/>
      <c r="AJ119" s="626"/>
      <c r="AK119" s="626"/>
      <c r="AL119" s="626"/>
      <c r="AM119" s="552"/>
      <c r="AN119" s="552"/>
      <c r="AO119" s="626"/>
      <c r="AP119" s="626"/>
      <c r="AQ119" s="626"/>
      <c r="AR119" s="626"/>
      <c r="AS119" s="626"/>
      <c r="AT119" s="6"/>
      <c r="AU119" s="6"/>
      <c r="AV119" s="6"/>
      <c r="AW119" s="6"/>
      <c r="AX119" s="6"/>
    </row>
    <row r="120" spans="1:50" s="33" customFormat="1" ht="34.5" customHeight="1" thickBot="1">
      <c r="A120" s="70" t="s">
        <v>183</v>
      </c>
      <c r="B120" s="223" t="s">
        <v>212</v>
      </c>
      <c r="C120" s="91"/>
      <c r="D120" s="91"/>
      <c r="E120" s="112"/>
      <c r="F120" s="335"/>
      <c r="G120" s="873">
        <v>3.5</v>
      </c>
      <c r="H120" s="68">
        <f t="shared" si="6"/>
        <v>105</v>
      </c>
      <c r="I120" s="553"/>
      <c r="J120" s="553"/>
      <c r="K120" s="553"/>
      <c r="L120" s="553"/>
      <c r="M120" s="386"/>
      <c r="N120" s="554"/>
      <c r="O120" s="555"/>
      <c r="P120" s="555"/>
      <c r="Q120" s="279"/>
      <c r="R120" s="556"/>
      <c r="S120" s="556"/>
      <c r="T120" s="557"/>
      <c r="U120" s="265"/>
      <c r="V120" s="556"/>
      <c r="W120" s="556"/>
      <c r="X120" s="556"/>
      <c r="Y120" s="654"/>
      <c r="Z120" s="558"/>
      <c r="AA120" s="815"/>
      <c r="AB120" s="6"/>
      <c r="AC120" s="619"/>
      <c r="AD120" s="625"/>
      <c r="AE120" s="625"/>
      <c r="AF120" s="625"/>
      <c r="AG120" s="625"/>
      <c r="AH120" s="625"/>
      <c r="AI120" s="626"/>
      <c r="AJ120" s="626"/>
      <c r="AK120" s="626"/>
      <c r="AL120" s="626"/>
      <c r="AM120" s="552"/>
      <c r="AN120" s="552"/>
      <c r="AO120" s="626"/>
      <c r="AP120" s="626"/>
      <c r="AQ120" s="626"/>
      <c r="AR120" s="626"/>
      <c r="AS120" s="626"/>
      <c r="AT120" s="6"/>
      <c r="AU120" s="6"/>
      <c r="AV120" s="6"/>
      <c r="AW120" s="6"/>
      <c r="AX120" s="6"/>
    </row>
    <row r="121" spans="1:50" s="33" customFormat="1" ht="22.5" customHeight="1" thickBot="1">
      <c r="A121" s="345"/>
      <c r="B121" s="72"/>
      <c r="C121" s="146"/>
      <c r="D121" s="146"/>
      <c r="E121" s="144"/>
      <c r="F121" s="334"/>
      <c r="G121" s="922"/>
      <c r="H121" s="344">
        <f t="shared" si="6"/>
        <v>0</v>
      </c>
      <c r="I121" s="553"/>
      <c r="J121" s="553"/>
      <c r="K121" s="553"/>
      <c r="L121" s="553"/>
      <c r="M121" s="386"/>
      <c r="N121" s="554"/>
      <c r="O121" s="555"/>
      <c r="P121" s="555"/>
      <c r="Q121" s="279"/>
      <c r="R121" s="556"/>
      <c r="S121" s="556"/>
      <c r="T121" s="557"/>
      <c r="U121" s="265"/>
      <c r="V121" s="556"/>
      <c r="W121" s="556"/>
      <c r="X121" s="556"/>
      <c r="Y121" s="654"/>
      <c r="Z121" s="558"/>
      <c r="AA121" s="815"/>
      <c r="AB121" s="6"/>
      <c r="AC121" s="619"/>
      <c r="AD121" s="625"/>
      <c r="AE121" s="625"/>
      <c r="AF121" s="625"/>
      <c r="AG121" s="625"/>
      <c r="AH121" s="625"/>
      <c r="AI121" s="626"/>
      <c r="AJ121" s="626"/>
      <c r="AK121" s="626"/>
      <c r="AL121" s="626"/>
      <c r="AM121" s="552"/>
      <c r="AN121" s="552"/>
      <c r="AO121" s="626"/>
      <c r="AP121" s="626"/>
      <c r="AQ121" s="626"/>
      <c r="AR121" s="626"/>
      <c r="AS121" s="626"/>
      <c r="AT121" s="6"/>
      <c r="AU121" s="6"/>
      <c r="AV121" s="6"/>
      <c r="AW121" s="6"/>
      <c r="AX121" s="6"/>
    </row>
    <row r="122" spans="1:45" s="6" customFormat="1" ht="33.75" customHeight="1">
      <c r="A122" s="1022" t="s">
        <v>211</v>
      </c>
      <c r="B122" s="1023"/>
      <c r="C122" s="176"/>
      <c r="D122" s="981"/>
      <c r="E122" s="1024"/>
      <c r="F122" s="1025"/>
      <c r="G122" s="1026">
        <f>SUM(G68:G121)</f>
        <v>106</v>
      </c>
      <c r="H122" s="233">
        <f t="shared" si="6"/>
        <v>3180</v>
      </c>
      <c r="I122" s="162">
        <v>12</v>
      </c>
      <c r="J122" s="1027" t="s">
        <v>282</v>
      </c>
      <c r="K122" s="1027" t="s">
        <v>283</v>
      </c>
      <c r="L122" s="177"/>
      <c r="M122" s="392">
        <f>H122-I122</f>
        <v>3168</v>
      </c>
      <c r="N122" s="176"/>
      <c r="O122" s="1028"/>
      <c r="P122" s="178"/>
      <c r="Q122" s="280"/>
      <c r="R122" s="179"/>
      <c r="S122" s="269"/>
      <c r="T122" s="179"/>
      <c r="U122" s="269"/>
      <c r="V122" s="179"/>
      <c r="W122" s="269"/>
      <c r="X122" s="180">
        <v>8</v>
      </c>
      <c r="Y122" s="1029">
        <v>4</v>
      </c>
      <c r="Z122" s="1030"/>
      <c r="AA122" s="812">
        <v>3</v>
      </c>
      <c r="AC122" s="619"/>
      <c r="AD122" s="643"/>
      <c r="AE122" s="643"/>
      <c r="AF122" s="625"/>
      <c r="AG122" s="625"/>
      <c r="AH122" s="625"/>
      <c r="AI122" s="626"/>
      <c r="AJ122" s="626"/>
      <c r="AK122" s="626"/>
      <c r="AL122" s="626"/>
      <c r="AM122" s="626"/>
      <c r="AN122" s="626"/>
      <c r="AO122" s="626"/>
      <c r="AP122" s="626"/>
      <c r="AQ122" s="631"/>
      <c r="AR122" s="631"/>
      <c r="AS122" s="627"/>
    </row>
    <row r="123" spans="1:45" s="6" customFormat="1" ht="33.75" customHeight="1">
      <c r="A123" s="70"/>
      <c r="B123" s="1031"/>
      <c r="C123" s="70"/>
      <c r="D123" s="990"/>
      <c r="E123" s="222"/>
      <c r="F123" s="222"/>
      <c r="G123" s="1032"/>
      <c r="H123" s="108"/>
      <c r="I123" s="791"/>
      <c r="J123" s="689"/>
      <c r="K123" s="689"/>
      <c r="L123" s="792"/>
      <c r="M123" s="391"/>
      <c r="N123" s="70"/>
      <c r="O123" s="1033"/>
      <c r="P123" s="331"/>
      <c r="Q123" s="332"/>
      <c r="R123" s="160"/>
      <c r="S123" s="266"/>
      <c r="T123" s="160"/>
      <c r="U123" s="266"/>
      <c r="V123" s="1041"/>
      <c r="W123" s="1042"/>
      <c r="X123" s="1043"/>
      <c r="Y123" s="1044"/>
      <c r="Z123" s="1045"/>
      <c r="AA123" s="812"/>
      <c r="AC123" s="619"/>
      <c r="AD123" s="643"/>
      <c r="AE123" s="643"/>
      <c r="AF123" s="625"/>
      <c r="AG123" s="625"/>
      <c r="AH123" s="625"/>
      <c r="AI123" s="626"/>
      <c r="AJ123" s="626"/>
      <c r="AK123" s="626"/>
      <c r="AL123" s="626"/>
      <c r="AM123" s="626"/>
      <c r="AN123" s="626"/>
      <c r="AO123" s="626"/>
      <c r="AP123" s="626"/>
      <c r="AQ123" s="631"/>
      <c r="AR123" s="631"/>
      <c r="AS123" s="627"/>
    </row>
    <row r="124" spans="1:45" s="6" customFormat="1" ht="22.5" customHeight="1">
      <c r="A124" s="1913" t="s">
        <v>328</v>
      </c>
      <c r="B124" s="1914"/>
      <c r="C124" s="1914"/>
      <c r="D124" s="1914"/>
      <c r="E124" s="1914"/>
      <c r="F124" s="1914"/>
      <c r="G124" s="1914"/>
      <c r="H124" s="1914"/>
      <c r="I124" s="1914"/>
      <c r="J124" s="1914"/>
      <c r="K124" s="1914"/>
      <c r="L124" s="1914"/>
      <c r="M124" s="1914"/>
      <c r="N124" s="1914"/>
      <c r="O124" s="1914"/>
      <c r="P124" s="1914"/>
      <c r="Q124" s="1914"/>
      <c r="R124" s="1914"/>
      <c r="S124" s="1914"/>
      <c r="T124" s="1914"/>
      <c r="U124" s="1914"/>
      <c r="V124" s="1914"/>
      <c r="W124" s="1914"/>
      <c r="X124" s="1914"/>
      <c r="Y124" s="1914"/>
      <c r="Z124" s="1915"/>
      <c r="AA124" s="812"/>
      <c r="AC124" s="619"/>
      <c r="AD124" s="643"/>
      <c r="AE124" s="643"/>
      <c r="AF124" s="625"/>
      <c r="AG124" s="625"/>
      <c r="AH124" s="625"/>
      <c r="AI124" s="626"/>
      <c r="AJ124" s="626"/>
      <c r="AK124" s="626"/>
      <c r="AL124" s="626"/>
      <c r="AM124" s="626"/>
      <c r="AN124" s="626"/>
      <c r="AO124" s="626"/>
      <c r="AP124" s="626"/>
      <c r="AQ124" s="631"/>
      <c r="AR124" s="631"/>
      <c r="AS124" s="627"/>
    </row>
    <row r="125" spans="1:45" s="6" customFormat="1" ht="37.5" customHeight="1">
      <c r="A125" s="70" t="s">
        <v>329</v>
      </c>
      <c r="B125" s="1037" t="s">
        <v>73</v>
      </c>
      <c r="C125" s="70"/>
      <c r="D125" s="990"/>
      <c r="E125" s="222"/>
      <c r="F125" s="222"/>
      <c r="G125" s="1032">
        <v>4</v>
      </c>
      <c r="H125" s="108">
        <f>30*G125</f>
        <v>120</v>
      </c>
      <c r="I125" s="791"/>
      <c r="J125" s="689"/>
      <c r="K125" s="689"/>
      <c r="L125" s="792"/>
      <c r="M125" s="391"/>
      <c r="N125" s="70"/>
      <c r="O125" s="1033"/>
      <c r="P125" s="331"/>
      <c r="Q125" s="332"/>
      <c r="R125" s="160"/>
      <c r="S125" s="266"/>
      <c r="T125" s="160"/>
      <c r="U125" s="266"/>
      <c r="V125" s="160"/>
      <c r="W125" s="266"/>
      <c r="X125" s="1034"/>
      <c r="Y125" s="1035"/>
      <c r="Z125" s="1036"/>
      <c r="AA125" s="812"/>
      <c r="AC125" s="619"/>
      <c r="AD125" s="643"/>
      <c r="AE125" s="643"/>
      <c r="AF125" s="625"/>
      <c r="AG125" s="625"/>
      <c r="AH125" s="625"/>
      <c r="AI125" s="626"/>
      <c r="AJ125" s="626"/>
      <c r="AK125" s="626"/>
      <c r="AL125" s="626"/>
      <c r="AM125" s="626"/>
      <c r="AN125" s="626"/>
      <c r="AO125" s="626"/>
      <c r="AP125" s="626"/>
      <c r="AQ125" s="631"/>
      <c r="AR125" s="631"/>
      <c r="AS125" s="627"/>
    </row>
    <row r="126" spans="1:45" s="6" customFormat="1" ht="37.5" customHeight="1">
      <c r="A126" s="70" t="s">
        <v>330</v>
      </c>
      <c r="B126" s="1037" t="s">
        <v>74</v>
      </c>
      <c r="C126" s="70"/>
      <c r="D126" s="990"/>
      <c r="E126" s="222"/>
      <c r="F126" s="222"/>
      <c r="G126" s="1032">
        <v>8</v>
      </c>
      <c r="H126" s="108">
        <f>30*G126</f>
        <v>240</v>
      </c>
      <c r="I126" s="791"/>
      <c r="J126" s="689"/>
      <c r="K126" s="689"/>
      <c r="L126" s="792"/>
      <c r="M126" s="391"/>
      <c r="N126" s="70"/>
      <c r="O126" s="1033"/>
      <c r="P126" s="331"/>
      <c r="Q126" s="332"/>
      <c r="R126" s="160"/>
      <c r="S126" s="266"/>
      <c r="T126" s="160"/>
      <c r="U126" s="266"/>
      <c r="V126" s="160"/>
      <c r="W126" s="266"/>
      <c r="X126" s="1034"/>
      <c r="Y126" s="1035"/>
      <c r="Z126" s="1036"/>
      <c r="AA126" s="812"/>
      <c r="AC126" s="619"/>
      <c r="AD126" s="643"/>
      <c r="AE126" s="643"/>
      <c r="AF126" s="625"/>
      <c r="AG126" s="625"/>
      <c r="AH126" s="625"/>
      <c r="AI126" s="626"/>
      <c r="AJ126" s="626"/>
      <c r="AK126" s="626"/>
      <c r="AL126" s="626"/>
      <c r="AM126" s="626"/>
      <c r="AN126" s="626"/>
      <c r="AO126" s="626"/>
      <c r="AP126" s="626"/>
      <c r="AQ126" s="631"/>
      <c r="AR126" s="631"/>
      <c r="AS126" s="627"/>
    </row>
    <row r="127" spans="1:45" s="6" customFormat="1" ht="18" customHeight="1">
      <c r="A127" s="1913" t="s">
        <v>331</v>
      </c>
      <c r="B127" s="1915"/>
      <c r="C127" s="70"/>
      <c r="D127" s="990"/>
      <c r="E127" s="222"/>
      <c r="F127" s="222"/>
      <c r="G127" s="1032">
        <f>SUM(G125:G126)</f>
        <v>12</v>
      </c>
      <c r="H127" s="1032">
        <f>SUM(H125:H126)</f>
        <v>360</v>
      </c>
      <c r="I127" s="791"/>
      <c r="J127" s="689"/>
      <c r="K127" s="689"/>
      <c r="L127" s="792"/>
      <c r="M127" s="391"/>
      <c r="N127" s="70"/>
      <c r="O127" s="1033"/>
      <c r="P127" s="331"/>
      <c r="Q127" s="332"/>
      <c r="R127" s="160"/>
      <c r="S127" s="266"/>
      <c r="T127" s="160"/>
      <c r="U127" s="266"/>
      <c r="V127" s="160"/>
      <c r="W127" s="266"/>
      <c r="X127" s="1034"/>
      <c r="Y127" s="1035"/>
      <c r="Z127" s="1036"/>
      <c r="AA127" s="812"/>
      <c r="AC127" s="619"/>
      <c r="AD127" s="643"/>
      <c r="AE127" s="643"/>
      <c r="AF127" s="625"/>
      <c r="AG127" s="625"/>
      <c r="AH127" s="625"/>
      <c r="AI127" s="626"/>
      <c r="AJ127" s="626"/>
      <c r="AK127" s="626"/>
      <c r="AL127" s="626"/>
      <c r="AM127" s="626"/>
      <c r="AN127" s="626"/>
      <c r="AO127" s="626"/>
      <c r="AP127" s="626"/>
      <c r="AQ127" s="631"/>
      <c r="AR127" s="631"/>
      <c r="AS127" s="627"/>
    </row>
    <row r="128" spans="1:51" s="31" customFormat="1" ht="23.25" customHeight="1" thickBot="1">
      <c r="A128" s="1907" t="s">
        <v>327</v>
      </c>
      <c r="B128" s="1908"/>
      <c r="C128" s="1908"/>
      <c r="D128" s="1908"/>
      <c r="E128" s="1908"/>
      <c r="F128" s="1908"/>
      <c r="G128" s="1908"/>
      <c r="H128" s="1908"/>
      <c r="I128" s="1908"/>
      <c r="J128" s="1908"/>
      <c r="K128" s="1908"/>
      <c r="L128" s="1908"/>
      <c r="M128" s="1908"/>
      <c r="N128" s="1908"/>
      <c r="O128" s="1908"/>
      <c r="P128" s="1908"/>
      <c r="Q128" s="1908"/>
      <c r="R128" s="1908"/>
      <c r="S128" s="1908"/>
      <c r="T128" s="1908"/>
      <c r="U128" s="1908"/>
      <c r="V128" s="1908"/>
      <c r="W128" s="1908"/>
      <c r="X128" s="1908"/>
      <c r="Y128" s="1908"/>
      <c r="Z128" s="1909"/>
      <c r="AA128" s="816"/>
      <c r="AB128" s="30"/>
      <c r="AC128" s="1004">
        <f>G68+G71+G74+G77+G78+G81+G84+G87+G90+G94+G97+G100</f>
        <v>64.5</v>
      </c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</row>
    <row r="129" spans="1:50" s="18" customFormat="1" ht="32.25" customHeight="1" thickBot="1">
      <c r="A129" s="561">
        <v>1</v>
      </c>
      <c r="B129" s="560" t="s">
        <v>71</v>
      </c>
      <c r="C129" s="235"/>
      <c r="D129" s="235"/>
      <c r="E129" s="236"/>
      <c r="F129" s="235"/>
      <c r="G129" s="325">
        <v>16.5</v>
      </c>
      <c r="H129" s="343">
        <f>G129*30</f>
        <v>495</v>
      </c>
      <c r="I129" s="235">
        <f>SUMPRODUCT(N129:R129,$N$4:$R$4)</f>
        <v>0</v>
      </c>
      <c r="J129" s="235"/>
      <c r="K129" s="235"/>
      <c r="L129" s="235">
        <v>0</v>
      </c>
      <c r="M129" s="402">
        <f>H129-I129</f>
        <v>495</v>
      </c>
      <c r="N129" s="81"/>
      <c r="O129" s="279"/>
      <c r="P129" s="130"/>
      <c r="Q129" s="279"/>
      <c r="R129" s="130"/>
      <c r="S129" s="279"/>
      <c r="T129" s="130"/>
      <c r="U129" s="279"/>
      <c r="V129" s="130"/>
      <c r="W129" s="279"/>
      <c r="X129" s="130"/>
      <c r="Y129" s="658"/>
      <c r="Z129" s="214"/>
      <c r="AA129" s="812">
        <v>3</v>
      </c>
      <c r="AB129" s="6"/>
      <c r="AC129" s="1005">
        <f>G69+G72+G75+G79+G82+G85+G88+G91+G95+G98+G101</f>
        <v>0</v>
      </c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:50" s="18" customFormat="1" ht="27.75" customHeight="1" thickBot="1">
      <c r="A130" s="562">
        <v>2</v>
      </c>
      <c r="B130" s="867" t="s">
        <v>72</v>
      </c>
      <c r="C130" s="235" t="s">
        <v>300</v>
      </c>
      <c r="D130" s="235"/>
      <c r="E130" s="236"/>
      <c r="F130" s="235"/>
      <c r="G130" s="973">
        <v>3</v>
      </c>
      <c r="H130" s="343">
        <f>G130*30</f>
        <v>90</v>
      </c>
      <c r="I130" s="235">
        <f>SUMPRODUCT(N130:R130,$N$4:$R$4)</f>
        <v>0</v>
      </c>
      <c r="J130" s="235"/>
      <c r="K130" s="235"/>
      <c r="L130" s="235">
        <v>0</v>
      </c>
      <c r="M130" s="402">
        <f>H130-I130</f>
        <v>90</v>
      </c>
      <c r="N130" s="81"/>
      <c r="O130" s="279"/>
      <c r="P130" s="130"/>
      <c r="Q130" s="279"/>
      <c r="R130" s="130"/>
      <c r="S130" s="279"/>
      <c r="T130" s="130"/>
      <c r="U130" s="279"/>
      <c r="V130" s="130"/>
      <c r="W130" s="279"/>
      <c r="X130" s="130"/>
      <c r="Y130" s="658"/>
      <c r="Z130" s="214"/>
      <c r="AA130" s="812">
        <v>3</v>
      </c>
      <c r="AB130" s="6"/>
      <c r="AC130" s="1005">
        <f>G70+G73+G76+G77+G80+G83+G86+G89+G92+G96+G99+G102+G104</f>
        <v>5</v>
      </c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:50" s="18" customFormat="1" ht="20.25" customHeight="1" thickBot="1">
      <c r="A131" s="858">
        <v>4</v>
      </c>
      <c r="B131" s="859" t="s">
        <v>73</v>
      </c>
      <c r="C131" s="860"/>
      <c r="D131" s="860"/>
      <c r="E131" s="861"/>
      <c r="F131" s="862"/>
      <c r="G131" s="868"/>
      <c r="H131" s="870">
        <f>G131*30</f>
        <v>0</v>
      </c>
      <c r="I131" s="114"/>
      <c r="J131" s="114"/>
      <c r="K131" s="110"/>
      <c r="L131" s="110"/>
      <c r="M131" s="403"/>
      <c r="N131" s="91"/>
      <c r="O131" s="277"/>
      <c r="P131" s="115"/>
      <c r="Q131" s="277"/>
      <c r="R131" s="115"/>
      <c r="S131" s="277"/>
      <c r="T131" s="115"/>
      <c r="U131" s="277"/>
      <c r="V131" s="115"/>
      <c r="W131" s="277"/>
      <c r="X131" s="115"/>
      <c r="Y131" s="277"/>
      <c r="Z131" s="115"/>
      <c r="AA131" s="812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spans="1:27" ht="13.5" customHeight="1" thickBot="1">
      <c r="A132" s="863">
        <v>5</v>
      </c>
      <c r="B132" s="859" t="s">
        <v>74</v>
      </c>
      <c r="C132" s="864"/>
      <c r="D132" s="864"/>
      <c r="E132" s="865"/>
      <c r="F132" s="866"/>
      <c r="G132" s="869"/>
      <c r="H132" s="871">
        <f>G132*30</f>
        <v>0</v>
      </c>
      <c r="I132" s="145"/>
      <c r="J132" s="145"/>
      <c r="K132" s="143"/>
      <c r="L132" s="143"/>
      <c r="M132" s="568"/>
      <c r="N132" s="206"/>
      <c r="O132" s="276"/>
      <c r="P132" s="207"/>
      <c r="Q132" s="604"/>
      <c r="R132" s="206"/>
      <c r="S132" s="276"/>
      <c r="T132" s="206"/>
      <c r="U132" s="276"/>
      <c r="V132" s="206"/>
      <c r="W132" s="276"/>
      <c r="X132" s="206"/>
      <c r="Y132" s="276"/>
      <c r="Z132" s="206"/>
      <c r="AA132" s="810"/>
    </row>
    <row r="133" spans="1:29" ht="19.5" thickBot="1">
      <c r="A133" s="1755" t="s">
        <v>99</v>
      </c>
      <c r="B133" s="1821"/>
      <c r="C133" s="569"/>
      <c r="D133" s="340"/>
      <c r="E133" s="341"/>
      <c r="F133" s="342"/>
      <c r="G133" s="316">
        <f>G68+G71+G74+G77+G78+G81+G84+G87+G90+G94+G97+G100+G103+G107+G108+G109+G110+G113+G116+G120+G127+G129+G130</f>
        <v>137.5</v>
      </c>
      <c r="H133" s="316">
        <f>H68+H71+H74+H77+H78+H81+H84+H87+H90+H94+H97+H100+H103+H107+H108+H109+H110+H113+H116+H120+H127+H129+H130</f>
        <v>4125</v>
      </c>
      <c r="I133" s="235"/>
      <c r="J133" s="235"/>
      <c r="K133" s="235"/>
      <c r="L133" s="235"/>
      <c r="M133" s="570"/>
      <c r="N133" s="566"/>
      <c r="O133" s="276"/>
      <c r="P133" s="207"/>
      <c r="Q133" s="604"/>
      <c r="R133" s="206"/>
      <c r="S133" s="276"/>
      <c r="T133" s="206"/>
      <c r="U133" s="276"/>
      <c r="V133" s="206"/>
      <c r="W133" s="276"/>
      <c r="X133" s="206"/>
      <c r="Y133" s="276"/>
      <c r="Z133" s="206"/>
      <c r="AA133" s="810"/>
      <c r="AC133" s="54">
        <f>30*G133</f>
        <v>4125</v>
      </c>
    </row>
    <row r="134" spans="1:29" ht="19.5" thickBot="1">
      <c r="A134" s="1761" t="s">
        <v>54</v>
      </c>
      <c r="B134" s="1762"/>
      <c r="C134" s="140"/>
      <c r="D134" s="140"/>
      <c r="E134" s="477"/>
      <c r="F134" s="140"/>
      <c r="G134" s="316">
        <f>G69+G72+G75+G79+G82+G85+G88+G91+G95+G98+G101+G104+G111+G114+G117+G121+G127</f>
        <v>12</v>
      </c>
      <c r="H134" s="316">
        <f>H69+H72+H75+H79+H82+H85+H88+H91+H95+H98+H101+H104+H111+H114+H117+H121+H127</f>
        <v>360</v>
      </c>
      <c r="I134" s="472"/>
      <c r="J134" s="472"/>
      <c r="K134" s="472"/>
      <c r="L134" s="472"/>
      <c r="M134" s="573"/>
      <c r="N134" s="106"/>
      <c r="O134" s="274"/>
      <c r="P134" s="204"/>
      <c r="Q134" s="605"/>
      <c r="R134" s="106"/>
      <c r="S134" s="274"/>
      <c r="T134" s="106"/>
      <c r="U134" s="274"/>
      <c r="V134" s="106"/>
      <c r="W134" s="274"/>
      <c r="X134" s="106"/>
      <c r="Y134" s="274"/>
      <c r="Z134" s="106"/>
      <c r="AA134" s="810"/>
      <c r="AC134" s="54">
        <f>30*G134</f>
        <v>360</v>
      </c>
    </row>
    <row r="135" spans="1:50" s="32" customFormat="1" ht="19.5" thickBot="1">
      <c r="A135" s="1750" t="s">
        <v>214</v>
      </c>
      <c r="B135" s="1751"/>
      <c r="C135" s="374"/>
      <c r="D135" s="374"/>
      <c r="E135" s="540"/>
      <c r="F135" s="374"/>
      <c r="G135" s="316">
        <f>G70+G73+G76+G77+G80+G83+G86+G89+G92+G96+G99+G102+G105+G106+G107+G108+G109+G112+G115+G118+G119+G122+G129+G130</f>
        <v>142</v>
      </c>
      <c r="H135" s="316">
        <f>H70+H73+H76+H77+H80+H83+H86+H89+H92+H96+H99+H102+H105+H106+H107+H108+H109+H112+H115+H118+H119+H122+H129+H130</f>
        <v>4260</v>
      </c>
      <c r="I135" s="316">
        <f>I70+I73+I76+I77+I80+I83+I86+I89+I92+I96+I99+I102+I105+I106+I107+I108+I109+I112+I115+I118+I119+I122</f>
        <v>166</v>
      </c>
      <c r="J135" s="316" t="e">
        <f>J70+J73+J76</f>
        <v>#VALUE!</v>
      </c>
      <c r="K135" s="316" t="e">
        <f>K70+K73+K76</f>
        <v>#VALUE!</v>
      </c>
      <c r="L135" s="316">
        <f>L70+L73+L76</f>
        <v>0</v>
      </c>
      <c r="M135" s="316">
        <f>M70+M73+M76</f>
        <v>-18</v>
      </c>
      <c r="N135" s="571">
        <f>SUM(N68:N122)</f>
        <v>16</v>
      </c>
      <c r="O135" s="571">
        <f aca="true" t="shared" si="7" ref="O135:Z135">SUM(O68:O122)</f>
        <v>0</v>
      </c>
      <c r="P135" s="571">
        <f t="shared" si="7"/>
        <v>16</v>
      </c>
      <c r="Q135" s="571">
        <f t="shared" si="7"/>
        <v>2</v>
      </c>
      <c r="R135" s="571">
        <f t="shared" si="7"/>
        <v>24</v>
      </c>
      <c r="S135" s="571">
        <f t="shared" si="7"/>
        <v>0</v>
      </c>
      <c r="T135" s="571">
        <f t="shared" si="7"/>
        <v>32</v>
      </c>
      <c r="U135" s="571">
        <f t="shared" si="7"/>
        <v>8</v>
      </c>
      <c r="V135" s="571">
        <f t="shared" si="7"/>
        <v>36</v>
      </c>
      <c r="W135" s="571">
        <f t="shared" si="7"/>
        <v>2</v>
      </c>
      <c r="X135" s="571">
        <f t="shared" si="7"/>
        <v>20</v>
      </c>
      <c r="Y135" s="571">
        <f t="shared" si="7"/>
        <v>10</v>
      </c>
      <c r="Z135" s="571">
        <f t="shared" si="7"/>
        <v>0</v>
      </c>
      <c r="AA135" s="818">
        <f>SUM(N135:Z135)</f>
        <v>166</v>
      </c>
      <c r="AB135" s="8"/>
      <c r="AC135" s="54">
        <f>30*G135</f>
        <v>4260</v>
      </c>
      <c r="AD135" s="54"/>
      <c r="AE135" s="54"/>
      <c r="AF135" s="54"/>
      <c r="AG135" s="54"/>
      <c r="AH135" s="54"/>
      <c r="AI135" s="54"/>
      <c r="AJ135" s="54"/>
      <c r="AK135" s="54"/>
      <c r="AL135" s="54"/>
      <c r="AM135" s="53"/>
      <c r="AN135" s="54"/>
      <c r="AO135" s="54"/>
      <c r="AP135" s="54"/>
      <c r="AQ135" s="54"/>
      <c r="AR135" s="53"/>
      <c r="AS135" s="54"/>
      <c r="AT135" s="8"/>
      <c r="AU135" s="8"/>
      <c r="AV135" s="8"/>
      <c r="AW135" s="8"/>
      <c r="AX135" s="8"/>
    </row>
    <row r="136" spans="1:50" s="32" customFormat="1" ht="19.5" thickBot="1">
      <c r="A136" s="1813"/>
      <c r="B136" s="1814"/>
      <c r="C136" s="1814"/>
      <c r="D136" s="1814"/>
      <c r="E136" s="1814"/>
      <c r="F136" s="1814"/>
      <c r="G136" s="1814"/>
      <c r="H136" s="1814"/>
      <c r="I136" s="1814"/>
      <c r="J136" s="1814"/>
      <c r="K136" s="1814"/>
      <c r="L136" s="1814"/>
      <c r="M136" s="1815"/>
      <c r="N136" s="563"/>
      <c r="O136" s="564"/>
      <c r="P136" s="563"/>
      <c r="Q136" s="564"/>
      <c r="R136" s="563"/>
      <c r="S136" s="564"/>
      <c r="T136" s="565"/>
      <c r="U136" s="564"/>
      <c r="V136" s="563"/>
      <c r="W136" s="564"/>
      <c r="X136" s="563"/>
      <c r="Y136" s="660"/>
      <c r="Z136" s="563"/>
      <c r="AA136" s="819"/>
      <c r="AB136" s="8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3"/>
      <c r="AN136" s="54"/>
      <c r="AO136" s="54"/>
      <c r="AP136" s="54"/>
      <c r="AQ136" s="54"/>
      <c r="AR136" s="53"/>
      <c r="AS136" s="54"/>
      <c r="AT136" s="8"/>
      <c r="AU136" s="8"/>
      <c r="AV136" s="8"/>
      <c r="AW136" s="8"/>
      <c r="AX136" s="8"/>
    </row>
    <row r="137" spans="1:34" ht="19.5" customHeight="1" thickBot="1">
      <c r="A137" s="1755" t="s">
        <v>75</v>
      </c>
      <c r="B137" s="1756"/>
      <c r="C137" s="339"/>
      <c r="D137" s="340"/>
      <c r="E137" s="341"/>
      <c r="F137" s="342"/>
      <c r="G137" s="316">
        <f aca="true" t="shared" si="8" ref="G137:H139">G133+G63+G20</f>
        <v>223.5</v>
      </c>
      <c r="H137" s="316">
        <f t="shared" si="8"/>
        <v>6705</v>
      </c>
      <c r="I137" s="235"/>
      <c r="J137" s="235"/>
      <c r="K137" s="235"/>
      <c r="L137" s="235"/>
      <c r="M137" s="570"/>
      <c r="N137" s="11"/>
      <c r="R137" s="11"/>
      <c r="T137" s="11"/>
      <c r="V137" s="11"/>
      <c r="X137" s="11"/>
      <c r="Z137" s="11"/>
      <c r="AA137" s="810"/>
      <c r="AB137" s="1039">
        <f>G68+G71+G74+G77+G78+G81+G84+G87+G90+G94+G97+G100+G103+G107+G108+G109+G110+G113+G116+G120</f>
        <v>106</v>
      </c>
      <c r="AF137" s="4"/>
      <c r="AG137" s="4"/>
      <c r="AH137" s="4"/>
    </row>
    <row r="138" spans="1:34" ht="19.5" customHeight="1" thickBot="1">
      <c r="A138" s="1755" t="s">
        <v>54</v>
      </c>
      <c r="B138" s="1756"/>
      <c r="C138" s="77"/>
      <c r="D138" s="77"/>
      <c r="E138" s="240"/>
      <c r="F138" s="77"/>
      <c r="G138" s="316">
        <f t="shared" si="8"/>
        <v>31.5</v>
      </c>
      <c r="H138" s="316">
        <f t="shared" si="8"/>
        <v>1035</v>
      </c>
      <c r="I138" s="183"/>
      <c r="J138" s="183"/>
      <c r="K138" s="183"/>
      <c r="L138" s="183"/>
      <c r="M138" s="614"/>
      <c r="N138" s="11"/>
      <c r="R138" s="11"/>
      <c r="T138" s="11"/>
      <c r="V138" s="11"/>
      <c r="X138" s="11"/>
      <c r="Z138" s="11"/>
      <c r="AA138" s="810"/>
      <c r="AC138" s="1003">
        <f>I70+I73+I76+I77+I80+I83+I86+I89+I92+I96+I99+I102+I104+I105</f>
        <v>94</v>
      </c>
      <c r="AF138" s="4"/>
      <c r="AG138" s="4"/>
      <c r="AH138" s="4"/>
    </row>
    <row r="139" spans="1:50" s="34" customFormat="1" ht="19.5" thickBot="1">
      <c r="A139" s="1750" t="s">
        <v>55</v>
      </c>
      <c r="B139" s="1751"/>
      <c r="C139" s="374"/>
      <c r="D139" s="374"/>
      <c r="E139" s="540"/>
      <c r="F139" s="374"/>
      <c r="G139" s="316">
        <f t="shared" si="8"/>
        <v>145</v>
      </c>
      <c r="H139" s="316">
        <f t="shared" si="8"/>
        <v>4455</v>
      </c>
      <c r="I139" s="377">
        <f aca="true" t="shared" si="9" ref="I139:Z139">SUM(I135,I65,I22)</f>
        <v>288</v>
      </c>
      <c r="J139" s="377" t="e">
        <f t="shared" si="9"/>
        <v>#VALUE!</v>
      </c>
      <c r="K139" s="377" t="e">
        <f t="shared" si="9"/>
        <v>#VALUE!</v>
      </c>
      <c r="L139" s="377">
        <f t="shared" si="9"/>
        <v>4</v>
      </c>
      <c r="M139" s="377">
        <f t="shared" si="9"/>
        <v>55</v>
      </c>
      <c r="N139" s="377">
        <f t="shared" si="9"/>
        <v>46</v>
      </c>
      <c r="O139" s="377">
        <f t="shared" si="9"/>
        <v>6</v>
      </c>
      <c r="P139" s="377">
        <f t="shared" si="9"/>
        <v>60</v>
      </c>
      <c r="Q139" s="377">
        <f t="shared" si="9"/>
        <v>10</v>
      </c>
      <c r="R139" s="377">
        <f t="shared" si="9"/>
        <v>36</v>
      </c>
      <c r="S139" s="377">
        <f t="shared" si="9"/>
        <v>2</v>
      </c>
      <c r="T139" s="377">
        <f t="shared" si="9"/>
        <v>40</v>
      </c>
      <c r="U139" s="377">
        <f t="shared" si="9"/>
        <v>8</v>
      </c>
      <c r="V139" s="377">
        <f t="shared" si="9"/>
        <v>40</v>
      </c>
      <c r="W139" s="377">
        <f t="shared" si="9"/>
        <v>2</v>
      </c>
      <c r="X139" s="377">
        <f t="shared" si="9"/>
        <v>28</v>
      </c>
      <c r="Y139" s="377">
        <f t="shared" si="9"/>
        <v>10</v>
      </c>
      <c r="Z139" s="377">
        <f t="shared" si="9"/>
        <v>0</v>
      </c>
      <c r="AA139" s="808">
        <f>SUM(N139:Z139)</f>
        <v>288</v>
      </c>
      <c r="AB139" s="8"/>
      <c r="AC139" s="53">
        <f>30*G137</f>
        <v>6705</v>
      </c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8"/>
      <c r="AU139" s="8"/>
      <c r="AV139" s="8"/>
      <c r="AW139" s="8"/>
      <c r="AX139" s="8"/>
    </row>
    <row r="140" spans="1:30" ht="19.5" customHeight="1" thickBot="1">
      <c r="A140" s="1757" t="s">
        <v>76</v>
      </c>
      <c r="B140" s="1758"/>
      <c r="C140" s="1758"/>
      <c r="D140" s="1758"/>
      <c r="E140" s="1758"/>
      <c r="F140" s="1758"/>
      <c r="G140" s="1758"/>
      <c r="H140" s="1758"/>
      <c r="I140" s="1758"/>
      <c r="J140" s="1758"/>
      <c r="K140" s="1758"/>
      <c r="L140" s="1758"/>
      <c r="M140" s="1758"/>
      <c r="N140" s="1759"/>
      <c r="O140" s="1759"/>
      <c r="P140" s="1759"/>
      <c r="Q140" s="1759"/>
      <c r="R140" s="1759"/>
      <c r="S140" s="1759"/>
      <c r="T140" s="1759"/>
      <c r="U140" s="1759"/>
      <c r="V140" s="1759"/>
      <c r="W140" s="1759"/>
      <c r="X140" s="1759"/>
      <c r="Y140" s="1759"/>
      <c r="Z140" s="1759"/>
      <c r="AA140" s="816"/>
      <c r="AB140" s="30"/>
      <c r="AC140" s="53">
        <f>30*G138</f>
        <v>945</v>
      </c>
      <c r="AD140" s="30"/>
    </row>
    <row r="141" spans="1:45" s="5" customFormat="1" ht="40.5" customHeight="1" thickBot="1">
      <c r="A141" s="189" t="s">
        <v>184</v>
      </c>
      <c r="B141" s="182" t="s">
        <v>317</v>
      </c>
      <c r="C141" s="126"/>
      <c r="D141" s="126">
        <v>3</v>
      </c>
      <c r="E141" s="151"/>
      <c r="F141" s="152"/>
      <c r="G141" s="82">
        <v>3</v>
      </c>
      <c r="H141" s="343">
        <f aca="true" t="shared" si="10" ref="H141:H147">G141*30</f>
        <v>90</v>
      </c>
      <c r="I141" s="128">
        <v>8</v>
      </c>
      <c r="J141" s="128" t="s">
        <v>277</v>
      </c>
      <c r="K141" s="126" t="s">
        <v>278</v>
      </c>
      <c r="L141" s="128"/>
      <c r="M141" s="399">
        <f>H141-I141</f>
        <v>82</v>
      </c>
      <c r="N141" s="132"/>
      <c r="O141" s="597"/>
      <c r="P141" s="151"/>
      <c r="Q141" s="302"/>
      <c r="R141" s="151">
        <v>8</v>
      </c>
      <c r="S141" s="1006">
        <v>0</v>
      </c>
      <c r="T141" s="1007"/>
      <c r="U141" s="302"/>
      <c r="V141" s="1008"/>
      <c r="W141" s="1006"/>
      <c r="X141" s="1008"/>
      <c r="Y141" s="1009"/>
      <c r="Z141" s="1010"/>
      <c r="AA141" s="809">
        <v>2</v>
      </c>
      <c r="AC141" s="53">
        <f>30*G139</f>
        <v>4350</v>
      </c>
      <c r="AD141" s="619"/>
      <c r="AE141" s="619"/>
      <c r="AF141" s="625"/>
      <c r="AG141" s="625"/>
      <c r="AH141" s="625"/>
      <c r="AI141" s="625"/>
      <c r="AJ141" s="644"/>
      <c r="AK141" s="644"/>
      <c r="AL141" s="644"/>
      <c r="AM141" s="631"/>
      <c r="AN141" s="631"/>
      <c r="AO141" s="644"/>
      <c r="AP141" s="644"/>
      <c r="AQ141" s="644"/>
      <c r="AR141" s="644"/>
      <c r="AS141" s="644"/>
    </row>
    <row r="142" spans="1:45" s="5" customFormat="1" ht="40.5" customHeight="1" thickBot="1">
      <c r="A142" s="189" t="s">
        <v>268</v>
      </c>
      <c r="B142" s="807" t="s">
        <v>318</v>
      </c>
      <c r="C142" s="126"/>
      <c r="D142" s="126">
        <v>5</v>
      </c>
      <c r="E142" s="151"/>
      <c r="F142" s="152"/>
      <c r="G142" s="82">
        <v>3</v>
      </c>
      <c r="H142" s="343">
        <f t="shared" si="10"/>
        <v>90</v>
      </c>
      <c r="I142" s="128">
        <v>8</v>
      </c>
      <c r="J142" s="128" t="s">
        <v>277</v>
      </c>
      <c r="K142" s="126" t="s">
        <v>278</v>
      </c>
      <c r="L142" s="128"/>
      <c r="M142" s="399">
        <f>H142-I142</f>
        <v>82</v>
      </c>
      <c r="N142" s="132"/>
      <c r="O142" s="597"/>
      <c r="P142" s="151"/>
      <c r="Q142" s="302"/>
      <c r="R142" s="151"/>
      <c r="S142" s="1006"/>
      <c r="T142" s="1007"/>
      <c r="U142" s="302"/>
      <c r="V142" s="1008">
        <v>8</v>
      </c>
      <c r="W142" s="1006">
        <v>0</v>
      </c>
      <c r="X142" s="1008"/>
      <c r="Y142" s="1009"/>
      <c r="Z142" s="1010"/>
      <c r="AA142" s="809">
        <v>3</v>
      </c>
      <c r="AC142" s="619"/>
      <c r="AD142" s="619"/>
      <c r="AE142" s="619" t="s">
        <v>296</v>
      </c>
      <c r="AF142" s="625"/>
      <c r="AG142" s="625"/>
      <c r="AH142" s="625"/>
      <c r="AI142" s="625"/>
      <c r="AJ142" s="644"/>
      <c r="AK142" s="644"/>
      <c r="AL142" s="644"/>
      <c r="AM142" s="631"/>
      <c r="AN142" s="631"/>
      <c r="AO142" s="644"/>
      <c r="AP142" s="644"/>
      <c r="AQ142" s="644"/>
      <c r="AR142" s="644"/>
      <c r="AS142" s="644"/>
    </row>
    <row r="143" spans="1:45" s="6" customFormat="1" ht="57" customHeight="1" thickBot="1">
      <c r="A143" s="189" t="s">
        <v>320</v>
      </c>
      <c r="B143" s="352" t="s">
        <v>319</v>
      </c>
      <c r="C143" s="104"/>
      <c r="D143" s="939">
        <v>4</v>
      </c>
      <c r="E143" s="353"/>
      <c r="F143" s="353"/>
      <c r="G143" s="324">
        <v>3</v>
      </c>
      <c r="H143" s="343">
        <f t="shared" si="10"/>
        <v>90</v>
      </c>
      <c r="I143" s="128">
        <v>6</v>
      </c>
      <c r="J143" s="128" t="s">
        <v>279</v>
      </c>
      <c r="K143" s="126" t="s">
        <v>280</v>
      </c>
      <c r="L143" s="104"/>
      <c r="M143" s="399">
        <f>H143-I143</f>
        <v>84</v>
      </c>
      <c r="N143" s="939"/>
      <c r="O143" s="1011"/>
      <c r="P143" s="788"/>
      <c r="Q143" s="787"/>
      <c r="R143" s="788"/>
      <c r="S143" s="1012"/>
      <c r="T143" s="1013">
        <v>4</v>
      </c>
      <c r="U143" s="787">
        <v>2</v>
      </c>
      <c r="V143" s="527"/>
      <c r="W143" s="1012"/>
      <c r="X143" s="1014"/>
      <c r="Y143" s="1015"/>
      <c r="Z143" s="1016"/>
      <c r="AA143" s="812">
        <v>2</v>
      </c>
      <c r="AC143" s="619"/>
      <c r="AD143" s="619"/>
      <c r="AE143" s="619"/>
      <c r="AF143" s="625"/>
      <c r="AG143" s="625"/>
      <c r="AH143" s="625"/>
      <c r="AI143" s="625"/>
      <c r="AJ143" s="645"/>
      <c r="AK143" s="644"/>
      <c r="AL143" s="644"/>
      <c r="AM143" s="631"/>
      <c r="AN143" s="631"/>
      <c r="AO143" s="645"/>
      <c r="AP143" s="645"/>
      <c r="AQ143" s="626"/>
      <c r="AR143" s="626"/>
      <c r="AS143" s="626"/>
    </row>
    <row r="144" spans="1:45" s="6" customFormat="1" ht="36.75" customHeight="1" thickBot="1">
      <c r="A144" s="189" t="s">
        <v>215</v>
      </c>
      <c r="B144" s="182" t="s">
        <v>321</v>
      </c>
      <c r="C144" s="126"/>
      <c r="D144" s="126">
        <v>3</v>
      </c>
      <c r="E144" s="151"/>
      <c r="F144" s="151"/>
      <c r="G144" s="309">
        <v>3</v>
      </c>
      <c r="H144" s="343">
        <f t="shared" si="10"/>
        <v>90</v>
      </c>
      <c r="I144" s="128">
        <v>6</v>
      </c>
      <c r="J144" s="128" t="s">
        <v>279</v>
      </c>
      <c r="K144" s="126" t="s">
        <v>280</v>
      </c>
      <c r="L144" s="104"/>
      <c r="M144" s="399">
        <f>H144-I144</f>
        <v>84</v>
      </c>
      <c r="N144" s="132"/>
      <c r="O144" s="302"/>
      <c r="P144" s="151"/>
      <c r="Q144" s="302"/>
      <c r="R144" s="1007">
        <v>4</v>
      </c>
      <c r="S144" s="1017">
        <v>2</v>
      </c>
      <c r="T144" s="1018"/>
      <c r="U144" s="1017"/>
      <c r="V144" s="151"/>
      <c r="W144" s="302"/>
      <c r="X144" s="1018"/>
      <c r="Y144" s="1019"/>
      <c r="Z144" s="1020"/>
      <c r="AA144" s="812">
        <v>2</v>
      </c>
      <c r="AC144" s="619"/>
      <c r="AD144" s="625"/>
      <c r="AE144" s="625"/>
      <c r="AF144" s="625"/>
      <c r="AG144" s="625"/>
      <c r="AH144" s="625"/>
      <c r="AI144" s="552"/>
      <c r="AJ144" s="625"/>
      <c r="AK144" s="628"/>
      <c r="AL144" s="628"/>
      <c r="AM144" s="626"/>
      <c r="AN144" s="626"/>
      <c r="AO144" s="625"/>
      <c r="AP144" s="625"/>
      <c r="AQ144" s="626"/>
      <c r="AR144" s="626"/>
      <c r="AS144" s="626"/>
    </row>
    <row r="145" spans="1:27" s="6" customFormat="1" ht="49.5" customHeight="1" thickBot="1">
      <c r="A145" s="189" t="s">
        <v>185</v>
      </c>
      <c r="B145" s="359" t="s">
        <v>322</v>
      </c>
      <c r="C145" s="250">
        <v>6</v>
      </c>
      <c r="D145" s="250"/>
      <c r="E145" s="250"/>
      <c r="F145" s="250"/>
      <c r="G145" s="363">
        <v>3</v>
      </c>
      <c r="H145" s="343">
        <f t="shared" si="10"/>
        <v>90</v>
      </c>
      <c r="I145" s="343">
        <v>12</v>
      </c>
      <c r="J145" s="343" t="s">
        <v>276</v>
      </c>
      <c r="K145" s="343" t="s">
        <v>279</v>
      </c>
      <c r="L145" s="343"/>
      <c r="M145" s="399">
        <f>H145-I145</f>
        <v>78</v>
      </c>
      <c r="N145" s="250"/>
      <c r="O145" s="300"/>
      <c r="P145" s="250"/>
      <c r="Q145" s="607"/>
      <c r="R145" s="84"/>
      <c r="S145" s="304"/>
      <c r="T145" s="251"/>
      <c r="U145" s="284"/>
      <c r="V145" s="252"/>
      <c r="W145" s="284"/>
      <c r="X145" s="251">
        <v>12</v>
      </c>
      <c r="Y145" s="663">
        <v>0</v>
      </c>
      <c r="Z145" s="251"/>
      <c r="AA145" s="812"/>
    </row>
    <row r="146" spans="1:27" s="6" customFormat="1" ht="54" customHeight="1" thickBot="1">
      <c r="A146" s="189" t="s">
        <v>323</v>
      </c>
      <c r="B146" s="362" t="s">
        <v>190</v>
      </c>
      <c r="C146" s="108"/>
      <c r="D146" s="253"/>
      <c r="E146" s="57"/>
      <c r="F146" s="57"/>
      <c r="G146" s="366">
        <v>3</v>
      </c>
      <c r="H146" s="364">
        <f t="shared" si="10"/>
        <v>90</v>
      </c>
      <c r="I146" s="254"/>
      <c r="J146" s="254"/>
      <c r="K146" s="254"/>
      <c r="L146" s="254"/>
      <c r="M146" s="405"/>
      <c r="N146" s="254"/>
      <c r="O146" s="300"/>
      <c r="P146" s="108"/>
      <c r="Q146" s="608"/>
      <c r="R146" s="84"/>
      <c r="S146" s="305"/>
      <c r="T146" s="251"/>
      <c r="U146" s="284"/>
      <c r="V146" s="252"/>
      <c r="W146" s="284"/>
      <c r="X146" s="251"/>
      <c r="Y146" s="663"/>
      <c r="Z146" s="251"/>
      <c r="AA146" s="812"/>
    </row>
    <row r="147" spans="1:27" s="6" customFormat="1" ht="43.5" customHeight="1" thickBot="1">
      <c r="A147" s="189" t="s">
        <v>324</v>
      </c>
      <c r="B147" s="577" t="s">
        <v>100</v>
      </c>
      <c r="C147" s="345"/>
      <c r="D147" s="578"/>
      <c r="E147" s="256"/>
      <c r="F147" s="256"/>
      <c r="G147" s="579">
        <v>3</v>
      </c>
      <c r="H147" s="580">
        <f t="shared" si="10"/>
        <v>90</v>
      </c>
      <c r="I147" s="254"/>
      <c r="J147" s="254"/>
      <c r="K147" s="254"/>
      <c r="L147" s="254"/>
      <c r="M147" s="405"/>
      <c r="N147" s="254"/>
      <c r="O147" s="300"/>
      <c r="P147" s="108"/>
      <c r="Q147" s="608"/>
      <c r="R147" s="84"/>
      <c r="S147" s="305"/>
      <c r="T147" s="251"/>
      <c r="U147" s="284"/>
      <c r="V147" s="252"/>
      <c r="W147" s="284"/>
      <c r="X147" s="251"/>
      <c r="Y147" s="663"/>
      <c r="Z147" s="251"/>
      <c r="AA147" s="812"/>
    </row>
    <row r="148" spans="1:27" s="6" customFormat="1" ht="26.25" customHeight="1" hidden="1">
      <c r="A148" s="360"/>
      <c r="B148" s="362"/>
      <c r="C148" s="108"/>
      <c r="D148" s="253"/>
      <c r="E148" s="57"/>
      <c r="F148" s="57"/>
      <c r="G148" s="365"/>
      <c r="H148" s="364"/>
      <c r="I148" s="254"/>
      <c r="J148" s="254"/>
      <c r="K148" s="254"/>
      <c r="L148" s="254"/>
      <c r="M148" s="405"/>
      <c r="N148" s="254"/>
      <c r="O148" s="300"/>
      <c r="P148" s="108"/>
      <c r="Q148" s="608"/>
      <c r="R148" s="84"/>
      <c r="S148" s="305"/>
      <c r="T148" s="251"/>
      <c r="U148" s="284"/>
      <c r="V148" s="252"/>
      <c r="W148" s="284"/>
      <c r="X148" s="251"/>
      <c r="Y148" s="663"/>
      <c r="Z148" s="251"/>
      <c r="AA148" s="812"/>
    </row>
    <row r="149" spans="1:27" s="6" customFormat="1" ht="48.75" customHeight="1" hidden="1">
      <c r="A149" s="360"/>
      <c r="B149" s="362"/>
      <c r="C149" s="108"/>
      <c r="D149" s="253"/>
      <c r="E149" s="57"/>
      <c r="F149" s="57"/>
      <c r="G149" s="366"/>
      <c r="H149" s="364"/>
      <c r="I149" s="254"/>
      <c r="J149" s="254"/>
      <c r="K149" s="254"/>
      <c r="L149" s="254"/>
      <c r="M149" s="405"/>
      <c r="N149" s="254"/>
      <c r="O149" s="300"/>
      <c r="P149" s="108"/>
      <c r="Q149" s="608"/>
      <c r="R149" s="84"/>
      <c r="S149" s="305"/>
      <c r="T149" s="251"/>
      <c r="U149" s="284"/>
      <c r="V149" s="252"/>
      <c r="W149" s="284"/>
      <c r="X149" s="251"/>
      <c r="Y149" s="663"/>
      <c r="Z149" s="251"/>
      <c r="AA149" s="812"/>
    </row>
    <row r="150" spans="1:27" s="6" customFormat="1" ht="47.25" customHeight="1" hidden="1" thickBot="1">
      <c r="A150" s="576"/>
      <c r="B150" s="577"/>
      <c r="C150" s="345"/>
      <c r="D150" s="578"/>
      <c r="E150" s="256"/>
      <c r="F150" s="256"/>
      <c r="G150" s="579"/>
      <c r="H150" s="580"/>
      <c r="I150" s="581"/>
      <c r="J150" s="581"/>
      <c r="K150" s="581"/>
      <c r="L150" s="581"/>
      <c r="M150" s="582"/>
      <c r="N150" s="581"/>
      <c r="O150" s="583"/>
      <c r="P150" s="345"/>
      <c r="Q150" s="609"/>
      <c r="R150" s="73"/>
      <c r="S150" s="584"/>
      <c r="T150" s="585"/>
      <c r="U150" s="587"/>
      <c r="V150" s="586"/>
      <c r="W150" s="587"/>
      <c r="X150" s="585"/>
      <c r="Y150" s="664"/>
      <c r="Z150" s="585"/>
      <c r="AA150" s="812"/>
    </row>
    <row r="151" spans="1:27" ht="19.5" customHeight="1" thickBot="1">
      <c r="A151" s="1755" t="s">
        <v>78</v>
      </c>
      <c r="B151" s="1756"/>
      <c r="C151" s="339"/>
      <c r="D151" s="340"/>
      <c r="E151" s="341"/>
      <c r="F151" s="342"/>
      <c r="G151" s="316">
        <f>SUM(G141:G150)</f>
        <v>21</v>
      </c>
      <c r="H151" s="343">
        <f>SUM(H152:H153)</f>
        <v>630</v>
      </c>
      <c r="I151" s="235"/>
      <c r="J151" s="235"/>
      <c r="K151" s="235"/>
      <c r="L151" s="235"/>
      <c r="M151" s="394"/>
      <c r="N151" s="183"/>
      <c r="O151" s="275"/>
      <c r="P151" s="184"/>
      <c r="Q151" s="599"/>
      <c r="R151" s="183"/>
      <c r="S151" s="275"/>
      <c r="T151" s="183"/>
      <c r="U151" s="275"/>
      <c r="V151" s="183"/>
      <c r="W151" s="275"/>
      <c r="X151" s="183"/>
      <c r="Y151" s="275"/>
      <c r="Z151" s="205"/>
      <c r="AA151" s="810"/>
    </row>
    <row r="152" spans="1:27" ht="19.5" customHeight="1" thickBot="1">
      <c r="A152" s="1766" t="s">
        <v>54</v>
      </c>
      <c r="B152" s="1767"/>
      <c r="C152" s="140"/>
      <c r="D152" s="140"/>
      <c r="E152" s="477"/>
      <c r="F152" s="140"/>
      <c r="G152" s="314">
        <f>G146+G147</f>
        <v>6</v>
      </c>
      <c r="H152" s="478">
        <f>SUMIF($B$141:$B$150,"=*на базі ВНЗ 1 рівня*",H141:H150)</f>
        <v>180</v>
      </c>
      <c r="I152" s="472"/>
      <c r="J152" s="472"/>
      <c r="K152" s="472"/>
      <c r="L152" s="472"/>
      <c r="M152" s="588"/>
      <c r="N152" s="472"/>
      <c r="O152" s="473"/>
      <c r="P152" s="534"/>
      <c r="Q152" s="610"/>
      <c r="R152" s="472"/>
      <c r="S152" s="473"/>
      <c r="T152" s="372"/>
      <c r="U152" s="473"/>
      <c r="V152" s="472"/>
      <c r="W152" s="473"/>
      <c r="X152" s="472"/>
      <c r="Y152" s="473"/>
      <c r="Z152" s="372"/>
      <c r="AA152" s="810"/>
    </row>
    <row r="153" spans="1:50" s="32" customFormat="1" ht="18.75" customHeight="1" thickBot="1">
      <c r="A153" s="1816" t="s">
        <v>55</v>
      </c>
      <c r="B153" s="1816"/>
      <c r="C153" s="73"/>
      <c r="D153" s="73"/>
      <c r="E153" s="73"/>
      <c r="F153" s="73"/>
      <c r="G153" s="107">
        <f>G141+G142+G143+G144+G145</f>
        <v>15</v>
      </c>
      <c r="H153" s="107">
        <f>H141+H142+H143+H144+H145</f>
        <v>450</v>
      </c>
      <c r="I153" s="219">
        <f>SUM(I141:I152)</f>
        <v>40</v>
      </c>
      <c r="J153" s="73" t="s">
        <v>325</v>
      </c>
      <c r="K153" s="126" t="s">
        <v>326</v>
      </c>
      <c r="L153" s="73">
        <f>SUMIF($B$146:$B$158,"=* ДДМА*",L141:L150)</f>
        <v>0</v>
      </c>
      <c r="M153" s="1021">
        <f>SUM(M141:M152)</f>
        <v>410</v>
      </c>
      <c r="N153" s="241">
        <f>SUM(N141:N147)</f>
        <v>0</v>
      </c>
      <c r="O153" s="241">
        <f aca="true" t="shared" si="11" ref="O153:Z153">SUM(O141:O147)</f>
        <v>0</v>
      </c>
      <c r="P153" s="241">
        <f t="shared" si="11"/>
        <v>0</v>
      </c>
      <c r="Q153" s="241">
        <f t="shared" si="11"/>
        <v>0</v>
      </c>
      <c r="R153" s="241">
        <f t="shared" si="11"/>
        <v>12</v>
      </c>
      <c r="S153" s="241">
        <f t="shared" si="11"/>
        <v>2</v>
      </c>
      <c r="T153" s="241">
        <f t="shared" si="11"/>
        <v>4</v>
      </c>
      <c r="U153" s="241">
        <f t="shared" si="11"/>
        <v>2</v>
      </c>
      <c r="V153" s="241">
        <f t="shared" si="11"/>
        <v>8</v>
      </c>
      <c r="W153" s="241">
        <f t="shared" si="11"/>
        <v>0</v>
      </c>
      <c r="X153" s="241">
        <f t="shared" si="11"/>
        <v>12</v>
      </c>
      <c r="Y153" s="241">
        <f t="shared" si="11"/>
        <v>0</v>
      </c>
      <c r="Z153" s="241">
        <f t="shared" si="11"/>
        <v>0</v>
      </c>
      <c r="AA153" s="820"/>
      <c r="AB153" s="8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8"/>
      <c r="AU153" s="8"/>
      <c r="AV153" s="8"/>
      <c r="AW153" s="8"/>
      <c r="AX153" s="8"/>
    </row>
    <row r="154" spans="1:34" ht="19.5" thickBot="1">
      <c r="A154" s="1755" t="s">
        <v>79</v>
      </c>
      <c r="B154" s="1756"/>
      <c r="C154" s="367"/>
      <c r="D154" s="368"/>
      <c r="E154" s="369"/>
      <c r="F154" s="369"/>
      <c r="G154" s="370">
        <f aca="true" t="shared" si="12" ref="G154:H156">SUM(G137,G151)</f>
        <v>244.5</v>
      </c>
      <c r="H154" s="371">
        <f t="shared" si="12"/>
        <v>7335</v>
      </c>
      <c r="I154" s="371"/>
      <c r="J154" s="371"/>
      <c r="K154" s="371"/>
      <c r="L154" s="371"/>
      <c r="M154" s="406"/>
      <c r="N154" s="11"/>
      <c r="R154" s="11"/>
      <c r="T154" s="11"/>
      <c r="V154" s="11"/>
      <c r="X154" s="11"/>
      <c r="Z154" s="11"/>
      <c r="AA154" s="810"/>
      <c r="AF154" s="4"/>
      <c r="AG154" s="4"/>
      <c r="AH154" s="4"/>
    </row>
    <row r="155" spans="1:34" ht="19.5" thickBot="1">
      <c r="A155" s="1755" t="s">
        <v>54</v>
      </c>
      <c r="B155" s="1756"/>
      <c r="C155" s="104"/>
      <c r="D155" s="104"/>
      <c r="E155" s="306"/>
      <c r="F155" s="104"/>
      <c r="G155" s="327">
        <f t="shared" si="12"/>
        <v>37.5</v>
      </c>
      <c r="H155" s="238">
        <f t="shared" si="12"/>
        <v>1215</v>
      </c>
      <c r="I155" s="372"/>
      <c r="J155" s="372"/>
      <c r="K155" s="372"/>
      <c r="L155" s="372"/>
      <c r="M155" s="407"/>
      <c r="N155" s="11"/>
      <c r="R155" s="11"/>
      <c r="T155" s="11"/>
      <c r="V155" s="11"/>
      <c r="X155" s="11"/>
      <c r="Z155" s="11"/>
      <c r="AA155" s="810"/>
      <c r="AF155" s="4"/>
      <c r="AG155" s="4"/>
      <c r="AH155" s="4"/>
    </row>
    <row r="156" spans="1:50" s="34" customFormat="1" ht="19.5" thickBot="1">
      <c r="A156" s="1750" t="s">
        <v>55</v>
      </c>
      <c r="B156" s="1751"/>
      <c r="C156" s="374"/>
      <c r="D156" s="374"/>
      <c r="E156" s="540"/>
      <c r="F156" s="374"/>
      <c r="G156" s="647">
        <f t="shared" si="12"/>
        <v>160</v>
      </c>
      <c r="H156" s="648">
        <f t="shared" si="12"/>
        <v>4905</v>
      </c>
      <c r="I156" s="648">
        <f aca="true" t="shared" si="13" ref="I156:Z156">SUM(I139,I153)</f>
        <v>328</v>
      </c>
      <c r="J156" s="648" t="e">
        <f t="shared" si="13"/>
        <v>#VALUE!</v>
      </c>
      <c r="K156" s="648" t="e">
        <f t="shared" si="13"/>
        <v>#VALUE!</v>
      </c>
      <c r="L156" s="648">
        <f t="shared" si="13"/>
        <v>4</v>
      </c>
      <c r="M156" s="648">
        <f t="shared" si="13"/>
        <v>465</v>
      </c>
      <c r="N156" s="648">
        <f t="shared" si="13"/>
        <v>46</v>
      </c>
      <c r="O156" s="648">
        <f t="shared" si="13"/>
        <v>6</v>
      </c>
      <c r="P156" s="648">
        <f t="shared" si="13"/>
        <v>60</v>
      </c>
      <c r="Q156" s="648">
        <f t="shared" si="13"/>
        <v>10</v>
      </c>
      <c r="R156" s="648">
        <f t="shared" si="13"/>
        <v>48</v>
      </c>
      <c r="S156" s="648">
        <f t="shared" si="13"/>
        <v>4</v>
      </c>
      <c r="T156" s="648">
        <f t="shared" si="13"/>
        <v>44</v>
      </c>
      <c r="U156" s="648">
        <f t="shared" si="13"/>
        <v>10</v>
      </c>
      <c r="V156" s="648">
        <f t="shared" si="13"/>
        <v>48</v>
      </c>
      <c r="W156" s="648">
        <f t="shared" si="13"/>
        <v>2</v>
      </c>
      <c r="X156" s="648">
        <f t="shared" si="13"/>
        <v>40</v>
      </c>
      <c r="Y156" s="648">
        <f t="shared" si="13"/>
        <v>10</v>
      </c>
      <c r="Z156" s="648">
        <f t="shared" si="13"/>
        <v>0</v>
      </c>
      <c r="AA156" s="808">
        <f>SUM(N156:Z156)</f>
        <v>328</v>
      </c>
      <c r="AB156" s="8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8"/>
      <c r="AU156" s="8"/>
      <c r="AV156" s="8"/>
      <c r="AW156" s="8"/>
      <c r="AX156" s="8"/>
    </row>
    <row r="157" spans="1:26" s="5" customFormat="1" ht="16.5" thickBot="1">
      <c r="A157" s="1745" t="s">
        <v>29</v>
      </c>
      <c r="B157" s="1746"/>
      <c r="C157" s="1746"/>
      <c r="D157" s="1746"/>
      <c r="E157" s="1746"/>
      <c r="F157" s="1746"/>
      <c r="G157" s="1746"/>
      <c r="H157" s="1746"/>
      <c r="I157" s="1746"/>
      <c r="J157" s="1746"/>
      <c r="K157" s="1746"/>
      <c r="L157" s="1746"/>
      <c r="M157" s="1747"/>
      <c r="N157" s="237">
        <f>COUNTIF($C$11:$C$150,"=7")</f>
        <v>0</v>
      </c>
      <c r="O157" s="646"/>
      <c r="P157" s="237">
        <f>COUNTIF($C$11:$C$150,"=9")</f>
        <v>0</v>
      </c>
      <c r="Q157" s="646"/>
      <c r="R157" s="237">
        <f>COUNTIF($C$11:$C$150,"=10")</f>
        <v>0</v>
      </c>
      <c r="S157" s="646"/>
      <c r="T157" s="237">
        <f>COUNTIF($C$11:$C$150,"=12")</f>
        <v>0</v>
      </c>
      <c r="U157" s="646"/>
      <c r="V157" s="237">
        <f>COUNTIF($C$11:$C$150,"=13")</f>
        <v>0</v>
      </c>
      <c r="W157" s="646"/>
      <c r="X157" s="237">
        <f>COUNTIF($C$11:$C$150,"=14")</f>
        <v>0</v>
      </c>
      <c r="Y157" s="646"/>
      <c r="Z157" s="237">
        <f>COUNTIF($C$11:$C$150,"=15")</f>
        <v>0</v>
      </c>
    </row>
    <row r="158" spans="1:30" s="5" customFormat="1" ht="16.5" thickBot="1">
      <c r="A158" s="1752" t="s">
        <v>30</v>
      </c>
      <c r="B158" s="1753"/>
      <c r="C158" s="1753"/>
      <c r="D158" s="1753"/>
      <c r="E158" s="1753"/>
      <c r="F158" s="1753"/>
      <c r="G158" s="1753"/>
      <c r="H158" s="1753"/>
      <c r="I158" s="1753"/>
      <c r="J158" s="1753"/>
      <c r="K158" s="1753"/>
      <c r="L158" s="1753"/>
      <c r="M158" s="1754"/>
      <c r="N158" s="234">
        <f>COUNTIF($D$11:$D$150,"=7")</f>
        <v>0</v>
      </c>
      <c r="O158" s="287"/>
      <c r="P158" s="234">
        <f>COUNTIF($D$11:$D$150,"=9")</f>
        <v>0</v>
      </c>
      <c r="Q158" s="287"/>
      <c r="R158" s="234">
        <f>COUNTIF($D$11:$D$150,"=10")</f>
        <v>0</v>
      </c>
      <c r="S158" s="287"/>
      <c r="T158" s="234">
        <f>COUNTIF($D$11:$D$150,"=12")</f>
        <v>0</v>
      </c>
      <c r="U158" s="287"/>
      <c r="V158" s="234">
        <f>COUNTIF($D$11:$D$150,"=13")</f>
        <v>0</v>
      </c>
      <c r="W158" s="287"/>
      <c r="X158" s="234">
        <f>COUNTIF($D$11:$D$150,"=14")</f>
        <v>0</v>
      </c>
      <c r="Y158" s="287"/>
      <c r="Z158" s="234">
        <f>COUNTIF($D$11:$D$150,"=15")</f>
        <v>0</v>
      </c>
      <c r="AB158" s="804">
        <f>SUMIF($AA$11:$AA$1153,"=1",G11:G153)</f>
        <v>1.5</v>
      </c>
      <c r="AC158" s="804">
        <f>SUMIF($AA$11:$AA$1153,"=2",G11:G153)</f>
        <v>21.5</v>
      </c>
      <c r="AD158" s="804">
        <f>SUMIF($AA$11:$AA$1153,"=3",G11:G153)</f>
        <v>137.5</v>
      </c>
    </row>
    <row r="159" spans="1:30" s="5" customFormat="1" ht="16.5" thickBot="1">
      <c r="A159" s="1752" t="s">
        <v>191</v>
      </c>
      <c r="B159" s="1753"/>
      <c r="C159" s="1753"/>
      <c r="D159" s="1753"/>
      <c r="E159" s="1753"/>
      <c r="F159" s="1753"/>
      <c r="G159" s="1753"/>
      <c r="H159" s="1753"/>
      <c r="I159" s="1753"/>
      <c r="J159" s="1753"/>
      <c r="K159" s="1753"/>
      <c r="L159" s="1753"/>
      <c r="M159" s="1754"/>
      <c r="N159" s="234">
        <f>COUNTIF($E$11:$E$150,"=7")</f>
        <v>0</v>
      </c>
      <c r="O159" s="287"/>
      <c r="P159" s="234">
        <f>COUNTIF($E$11:$E$150,"=9")</f>
        <v>0</v>
      </c>
      <c r="Q159" s="287"/>
      <c r="R159" s="234">
        <f>COUNTIF($E$11:$E$150,"=10")</f>
        <v>0</v>
      </c>
      <c r="S159" s="288"/>
      <c r="T159" s="232">
        <f>COUNTIF($E$11:$E$150,"=12")</f>
        <v>0</v>
      </c>
      <c r="U159" s="288"/>
      <c r="V159" s="232">
        <f>COUNTIF($E$11:$E$150,"=13")</f>
        <v>0</v>
      </c>
      <c r="W159" s="288"/>
      <c r="X159" s="232">
        <f>COUNTIF($E$11:$E$150,"=14")</f>
        <v>0</v>
      </c>
      <c r="Y159" s="288"/>
      <c r="Z159" s="232">
        <f>COUNTIF($E$11:$E$150,"=15")</f>
        <v>0</v>
      </c>
      <c r="AB159" s="805" t="s">
        <v>270</v>
      </c>
      <c r="AC159" s="805" t="s">
        <v>271</v>
      </c>
      <c r="AD159" s="805" t="s">
        <v>272</v>
      </c>
    </row>
    <row r="160" spans="1:26" s="5" customFormat="1" ht="16.5" thickBot="1">
      <c r="A160" s="1752" t="s">
        <v>192</v>
      </c>
      <c r="B160" s="1753"/>
      <c r="C160" s="1753"/>
      <c r="D160" s="1753"/>
      <c r="E160" s="1753"/>
      <c r="F160" s="1753"/>
      <c r="G160" s="1753"/>
      <c r="H160" s="1753"/>
      <c r="I160" s="1753"/>
      <c r="J160" s="1753"/>
      <c r="K160" s="1753"/>
      <c r="L160" s="1753"/>
      <c r="M160" s="1754"/>
      <c r="N160" s="234">
        <f>COUNTIF($F$11:$F$150,"=7")</f>
        <v>0</v>
      </c>
      <c r="O160" s="287"/>
      <c r="P160" s="234">
        <f>COUNTIF($F$11:$F$150,"=9")</f>
        <v>0</v>
      </c>
      <c r="Q160" s="287"/>
      <c r="R160" s="234">
        <f>COUNTIF($F$11:$F$150,"=10")</f>
        <v>0</v>
      </c>
      <c r="S160" s="288"/>
      <c r="T160" s="232">
        <f>COUNTIF($F$11:$F$150,"=12")</f>
        <v>0</v>
      </c>
      <c r="U160" s="288"/>
      <c r="V160" s="232">
        <f>COUNTIF($F$11:$F$150,"=13")</f>
        <v>0</v>
      </c>
      <c r="W160" s="288"/>
      <c r="X160" s="232">
        <f>COUNTIF($F$11:$F$150,"=14")</f>
        <v>0</v>
      </c>
      <c r="Y160" s="288"/>
      <c r="Z160" s="232">
        <f>COUNTIF($F$11:$F$150,"=15")</f>
        <v>0</v>
      </c>
    </row>
    <row r="161" spans="1:28" s="5" customFormat="1" ht="16.5" thickBot="1">
      <c r="A161" s="1772" t="s">
        <v>97</v>
      </c>
      <c r="B161" s="1772"/>
      <c r="C161" s="1772"/>
      <c r="D161" s="1772"/>
      <c r="E161" s="1772"/>
      <c r="F161" s="1772"/>
      <c r="G161" s="1772"/>
      <c r="H161" s="1772"/>
      <c r="I161" s="1772"/>
      <c r="J161" s="1772"/>
      <c r="K161" s="1772"/>
      <c r="L161" s="1772"/>
      <c r="M161" s="1772"/>
      <c r="N161" s="242">
        <f aca="true" t="shared" si="14" ref="N161:Z161">N156</f>
        <v>46</v>
      </c>
      <c r="O161" s="286">
        <f t="shared" si="14"/>
        <v>6</v>
      </c>
      <c r="P161" s="242">
        <f t="shared" si="14"/>
        <v>60</v>
      </c>
      <c r="Q161" s="286">
        <f t="shared" si="14"/>
        <v>10</v>
      </c>
      <c r="R161" s="242">
        <f t="shared" si="14"/>
        <v>48</v>
      </c>
      <c r="S161" s="286">
        <f t="shared" si="14"/>
        <v>4</v>
      </c>
      <c r="T161" s="242">
        <f t="shared" si="14"/>
        <v>44</v>
      </c>
      <c r="U161" s="286">
        <f t="shared" si="14"/>
        <v>10</v>
      </c>
      <c r="V161" s="242">
        <f t="shared" si="14"/>
        <v>48</v>
      </c>
      <c r="W161" s="286">
        <f t="shared" si="14"/>
        <v>2</v>
      </c>
      <c r="X161" s="242">
        <f t="shared" si="14"/>
        <v>40</v>
      </c>
      <c r="Y161" s="286">
        <f t="shared" si="14"/>
        <v>10</v>
      </c>
      <c r="Z161" s="242">
        <f t="shared" si="14"/>
        <v>0</v>
      </c>
      <c r="AB161" s="5">
        <f>SUM(AB158:AD158)</f>
        <v>160.5</v>
      </c>
    </row>
    <row r="162" spans="1:26" ht="16.5" thickTop="1">
      <c r="A162" s="244"/>
      <c r="B162" s="11"/>
      <c r="C162" s="245"/>
      <c r="D162" s="246"/>
      <c r="E162" s="245"/>
      <c r="F162" s="245"/>
      <c r="G162" s="245"/>
      <c r="H162" s="245"/>
      <c r="I162" s="11"/>
      <c r="J162" s="1773" t="s">
        <v>98</v>
      </c>
      <c r="K162" s="1773"/>
      <c r="L162" s="1773"/>
      <c r="M162" s="1774"/>
      <c r="N162" s="1748">
        <v>7</v>
      </c>
      <c r="O162" s="1749"/>
      <c r="P162" s="1852">
        <v>8.9</v>
      </c>
      <c r="Q162" s="1853"/>
      <c r="R162" s="1748">
        <v>10</v>
      </c>
      <c r="S162" s="1749"/>
      <c r="T162" s="1842">
        <v>11.12</v>
      </c>
      <c r="U162" s="1843"/>
      <c r="V162" s="1748">
        <v>13</v>
      </c>
      <c r="W162" s="1749"/>
      <c r="X162" s="1748">
        <v>14</v>
      </c>
      <c r="Y162" s="1749"/>
      <c r="Z162" s="58">
        <v>15</v>
      </c>
    </row>
    <row r="163" spans="1:26" ht="15.75">
      <c r="A163" s="244"/>
      <c r="B163" s="11"/>
      <c r="C163" s="245"/>
      <c r="D163" s="246"/>
      <c r="E163" s="245"/>
      <c r="F163" s="245"/>
      <c r="G163" s="245"/>
      <c r="H163" s="11"/>
      <c r="I163" s="11"/>
      <c r="J163" s="11"/>
      <c r="K163" s="11"/>
      <c r="L163" s="11"/>
      <c r="M163" s="8"/>
      <c r="N163" s="1834" t="s">
        <v>236</v>
      </c>
      <c r="O163" s="1835"/>
      <c r="P163" s="1834" t="s">
        <v>237</v>
      </c>
      <c r="Q163" s="1835"/>
      <c r="R163" s="1834" t="s">
        <v>238</v>
      </c>
      <c r="S163" s="1835"/>
      <c r="T163" s="1850" t="s">
        <v>239</v>
      </c>
      <c r="U163" s="1851"/>
      <c r="V163" s="1834" t="s">
        <v>269</v>
      </c>
      <c r="W163" s="1835"/>
      <c r="X163" s="1834" t="s">
        <v>244</v>
      </c>
      <c r="Y163" s="1835"/>
      <c r="Z163" s="106" t="s">
        <v>222</v>
      </c>
    </row>
    <row r="164" spans="1:26" ht="15.75">
      <c r="A164" s="244"/>
      <c r="B164" s="11"/>
      <c r="C164" s="245"/>
      <c r="D164" s="246"/>
      <c r="E164" s="245"/>
      <c r="F164" s="245"/>
      <c r="G164" s="245"/>
      <c r="H164" s="11"/>
      <c r="I164" s="11"/>
      <c r="J164" s="11"/>
      <c r="K164" s="11"/>
      <c r="L164" s="11"/>
      <c r="M164" s="8"/>
      <c r="N164" s="1800" t="s">
        <v>255</v>
      </c>
      <c r="O164" s="1800"/>
      <c r="P164" s="1800"/>
      <c r="Q164" s="1800"/>
      <c r="R164" s="1783" t="s">
        <v>256</v>
      </c>
      <c r="S164" s="1784"/>
      <c r="T164" s="1784"/>
      <c r="U164" s="1785"/>
      <c r="V164" s="1800" t="s">
        <v>257</v>
      </c>
      <c r="W164" s="1800"/>
      <c r="X164" s="1800"/>
      <c r="Y164" s="1800"/>
      <c r="Z164" s="1800"/>
    </row>
    <row r="165" spans="11:26" ht="15.75">
      <c r="K165" s="1836" t="s">
        <v>106</v>
      </c>
      <c r="L165" s="1836"/>
      <c r="M165" s="1836"/>
      <c r="N165" s="1778"/>
      <c r="O165" s="1779"/>
      <c r="P165" s="1779"/>
      <c r="Q165" s="1780"/>
      <c r="R165" s="1778"/>
      <c r="S165" s="1779"/>
      <c r="T165" s="1779"/>
      <c r="U165" s="1780"/>
      <c r="V165" s="1778"/>
      <c r="W165" s="1779"/>
      <c r="X165" s="1779"/>
      <c r="Y165" s="1779"/>
      <c r="Z165" s="1780"/>
    </row>
    <row r="166" spans="1:25" ht="21" customHeight="1">
      <c r="A166" s="50"/>
      <c r="B166" s="1844"/>
      <c r="C166" s="1844"/>
      <c r="D166" s="1844"/>
      <c r="E166" s="1844"/>
      <c r="F166" s="1844"/>
      <c r="G166" s="1844"/>
      <c r="H166" s="1844"/>
      <c r="I166" s="1844"/>
      <c r="J166" s="1844"/>
      <c r="K166" s="1844"/>
      <c r="L166" s="1844"/>
      <c r="M166" s="1844"/>
      <c r="N166" s="1844"/>
      <c r="O166" s="1844"/>
      <c r="P166" s="1844"/>
      <c r="Q166" s="1844"/>
      <c r="R166" s="1844"/>
      <c r="S166" s="1844"/>
      <c r="T166" s="1844"/>
      <c r="U166" s="8"/>
      <c r="V166" s="8"/>
      <c r="W166" s="8"/>
      <c r="Y166" s="8"/>
    </row>
    <row r="167" spans="2:26" s="665" customFormat="1" ht="15.75">
      <c r="B167" s="51"/>
      <c r="C167" s="52"/>
      <c r="D167" s="1848"/>
      <c r="E167" s="1737"/>
      <c r="F167" s="1737"/>
      <c r="G167" s="53"/>
      <c r="H167" s="1770"/>
      <c r="I167" s="1849"/>
      <c r="J167" s="1849"/>
      <c r="K167" s="1849"/>
      <c r="N167" s="1837">
        <f>$AB$158</f>
        <v>1.5</v>
      </c>
      <c r="O167" s="1838"/>
      <c r="P167" s="1838"/>
      <c r="Q167" s="1839"/>
      <c r="R167" s="1840">
        <f>$AC$158</f>
        <v>21.5</v>
      </c>
      <c r="S167" s="1841"/>
      <c r="T167" s="1841"/>
      <c r="U167" s="1841"/>
      <c r="V167" s="1840">
        <f>$AD$158</f>
        <v>137.5</v>
      </c>
      <c r="W167" s="1840"/>
      <c r="X167" s="1840"/>
      <c r="Y167" s="1840"/>
      <c r="Z167" s="1840"/>
    </row>
    <row r="168" spans="2:11" s="665" customFormat="1" ht="15.75">
      <c r="B168" s="51"/>
      <c r="C168" s="52"/>
      <c r="D168" s="52"/>
      <c r="E168" s="52"/>
      <c r="F168" s="54"/>
      <c r="G168" s="53"/>
      <c r="H168" s="53"/>
      <c r="I168" s="55"/>
      <c r="J168" s="56"/>
      <c r="K168" s="56"/>
    </row>
    <row r="169" spans="2:38" s="665" customFormat="1" ht="15.75">
      <c r="B169" s="51"/>
      <c r="C169" s="52"/>
      <c r="D169" s="1848"/>
      <c r="E169" s="1737"/>
      <c r="F169" s="1737"/>
      <c r="G169" s="53"/>
      <c r="H169" s="1770"/>
      <c r="I169" s="1849"/>
      <c r="J169" s="1849"/>
      <c r="K169" s="1849"/>
      <c r="N169" s="666"/>
      <c r="O169" s="666"/>
      <c r="P169" s="666"/>
      <c r="Q169" s="666"/>
      <c r="R169" s="1846">
        <f>N167+R167+V167</f>
        <v>160.5</v>
      </c>
      <c r="S169" s="1847"/>
      <c r="T169" s="1847"/>
      <c r="U169" s="1847"/>
      <c r="V169" s="666"/>
      <c r="W169" s="666"/>
      <c r="X169" s="666"/>
      <c r="Y169" s="666"/>
      <c r="Z169" s="666"/>
      <c r="AA169" s="666"/>
      <c r="AB169" s="666"/>
      <c r="AC169" s="666"/>
      <c r="AD169" s="666"/>
      <c r="AE169" s="666"/>
      <c r="AF169" s="666"/>
      <c r="AG169" s="666"/>
      <c r="AH169" s="666"/>
      <c r="AI169" s="666"/>
      <c r="AJ169" s="666"/>
      <c r="AK169" s="666"/>
      <c r="AL169" s="667"/>
    </row>
    <row r="170" spans="2:25" ht="15.75">
      <c r="B170" s="51"/>
      <c r="C170" s="52"/>
      <c r="D170" s="52"/>
      <c r="E170" s="52"/>
      <c r="F170" s="52"/>
      <c r="G170" s="54"/>
      <c r="H170" s="53"/>
      <c r="I170" s="53"/>
      <c r="J170" s="55"/>
      <c r="K170" s="56"/>
      <c r="L170" s="56"/>
      <c r="M170" s="8"/>
      <c r="N170" s="8"/>
      <c r="O170" s="8"/>
      <c r="P170" s="4"/>
      <c r="Q170" s="4"/>
      <c r="R170" s="8"/>
      <c r="S170" s="8"/>
      <c r="U170" s="8"/>
      <c r="V170" s="8"/>
      <c r="W170" s="8"/>
      <c r="Y170" s="8"/>
    </row>
    <row r="171" spans="2:25" ht="15.75">
      <c r="B171" s="51"/>
      <c r="C171" s="52"/>
      <c r="D171" s="1768"/>
      <c r="E171" s="1769"/>
      <c r="F171" s="1769"/>
      <c r="G171" s="1769"/>
      <c r="H171" s="53"/>
      <c r="I171" s="1770"/>
      <c r="J171" s="1771"/>
      <c r="K171" s="1771"/>
      <c r="L171" s="1771"/>
      <c r="M171" s="8"/>
      <c r="N171" s="8"/>
      <c r="O171" s="8"/>
      <c r="P171" s="4"/>
      <c r="Q171" s="4"/>
      <c r="R171" s="8"/>
      <c r="S171" s="8"/>
      <c r="U171" s="8"/>
      <c r="V171" s="8"/>
      <c r="W171" s="8"/>
      <c r="Y171" s="8"/>
    </row>
    <row r="172" spans="13:25" ht="15.75">
      <c r="M172" s="8"/>
      <c r="N172" s="8"/>
      <c r="O172" s="8"/>
      <c r="P172" s="4"/>
      <c r="Q172" s="4"/>
      <c r="R172" s="8"/>
      <c r="S172" s="8"/>
      <c r="U172" s="8"/>
      <c r="V172" s="8"/>
      <c r="W172" s="8"/>
      <c r="Y172" s="8"/>
    </row>
    <row r="173" spans="13:25" ht="15.75">
      <c r="M173" s="8"/>
      <c r="N173" s="8"/>
      <c r="O173" s="8"/>
      <c r="P173" s="4"/>
      <c r="Q173" s="4"/>
      <c r="R173" s="8"/>
      <c r="S173" s="8"/>
      <c r="U173" s="8"/>
      <c r="V173" s="8"/>
      <c r="W173" s="8"/>
      <c r="Y173" s="8"/>
    </row>
    <row r="174" spans="13:25" ht="15.75">
      <c r="M174" s="8"/>
      <c r="N174" s="8"/>
      <c r="O174" s="8"/>
      <c r="P174" s="4"/>
      <c r="Q174" s="4"/>
      <c r="R174" s="8"/>
      <c r="S174" s="8"/>
      <c r="U174" s="8"/>
      <c r="V174" s="8"/>
      <c r="W174" s="8"/>
      <c r="Y174" s="8"/>
    </row>
    <row r="175" spans="13:25" ht="15.75">
      <c r="M175" s="8"/>
      <c r="N175" s="8"/>
      <c r="O175" s="8"/>
      <c r="P175" s="4"/>
      <c r="Q175" s="4"/>
      <c r="R175" s="8"/>
      <c r="S175" s="8"/>
      <c r="U175" s="8"/>
      <c r="V175" s="8"/>
      <c r="W175" s="8"/>
      <c r="Y175" s="8"/>
    </row>
    <row r="176" spans="13:25" ht="15.75">
      <c r="M176" s="8"/>
      <c r="N176" s="8"/>
      <c r="O176" s="8"/>
      <c r="P176" s="4"/>
      <c r="Q176" s="4"/>
      <c r="R176" s="8"/>
      <c r="S176" s="8"/>
      <c r="U176" s="8"/>
      <c r="V176" s="8"/>
      <c r="W176" s="8"/>
      <c r="Y176" s="8"/>
    </row>
    <row r="177" spans="13:25" ht="15.75">
      <c r="M177" s="8"/>
      <c r="N177" s="8"/>
      <c r="O177" s="8"/>
      <c r="P177" s="4"/>
      <c r="Q177" s="4"/>
      <c r="R177" s="8"/>
      <c r="S177" s="8"/>
      <c r="U177" s="8"/>
      <c r="V177" s="8"/>
      <c r="W177" s="8"/>
      <c r="Y177" s="8"/>
    </row>
    <row r="178" spans="13:25" ht="15.75">
      <c r="M178" s="8"/>
      <c r="N178" s="8"/>
      <c r="O178" s="8"/>
      <c r="P178" s="4"/>
      <c r="Q178" s="4"/>
      <c r="R178" s="8"/>
      <c r="S178" s="8"/>
      <c r="U178" s="8"/>
      <c r="V178" s="8"/>
      <c r="W178" s="8"/>
      <c r="Y178" s="8"/>
    </row>
    <row r="179" spans="13:25" ht="15.75">
      <c r="M179" s="8"/>
      <c r="N179" s="8"/>
      <c r="O179" s="8"/>
      <c r="P179" s="4"/>
      <c r="Q179" s="4"/>
      <c r="R179" s="8"/>
      <c r="S179" s="8"/>
      <c r="U179" s="8"/>
      <c r="V179" s="8"/>
      <c r="W179" s="8"/>
      <c r="Y179" s="8"/>
    </row>
    <row r="180" spans="3:25" ht="15.75">
      <c r="C180" s="1040">
        <v>5</v>
      </c>
      <c r="M180" s="8"/>
      <c r="N180" s="8"/>
      <c r="O180" s="8"/>
      <c r="P180" s="4"/>
      <c r="Q180" s="4"/>
      <c r="R180" s="8"/>
      <c r="S180" s="8"/>
      <c r="U180" s="8"/>
      <c r="V180" s="8"/>
      <c r="W180" s="8"/>
      <c r="Y180" s="8"/>
    </row>
    <row r="181" spans="3:25" ht="15.75">
      <c r="C181" s="1040">
        <v>4</v>
      </c>
      <c r="M181" s="8"/>
      <c r="N181" s="8"/>
      <c r="O181" s="8"/>
      <c r="P181" s="4"/>
      <c r="Q181" s="4"/>
      <c r="R181" s="8"/>
      <c r="S181" s="8"/>
      <c r="U181" s="8"/>
      <c r="V181" s="8"/>
      <c r="W181" s="8"/>
      <c r="Y181" s="8"/>
    </row>
    <row r="182" spans="3:25" ht="15.75">
      <c r="C182" s="1040">
        <v>4</v>
      </c>
      <c r="M182" s="8"/>
      <c r="N182" s="8"/>
      <c r="O182" s="8"/>
      <c r="P182" s="4"/>
      <c r="Q182" s="4"/>
      <c r="R182" s="8"/>
      <c r="S182" s="8"/>
      <c r="U182" s="8"/>
      <c r="V182" s="8"/>
      <c r="W182" s="8"/>
      <c r="Y182" s="8"/>
    </row>
    <row r="183" spans="3:25" ht="15.75">
      <c r="C183" s="1040">
        <v>5</v>
      </c>
      <c r="M183" s="8"/>
      <c r="N183" s="8"/>
      <c r="O183" s="8"/>
      <c r="P183" s="4"/>
      <c r="Q183" s="4"/>
      <c r="R183" s="8"/>
      <c r="S183" s="8"/>
      <c r="U183" s="8"/>
      <c r="V183" s="8"/>
      <c r="W183" s="8"/>
      <c r="Y183" s="8"/>
    </row>
    <row r="184" spans="3:25" ht="15.75">
      <c r="C184" s="1040">
        <v>4</v>
      </c>
      <c r="M184" s="8"/>
      <c r="N184" s="8"/>
      <c r="O184" s="8"/>
      <c r="P184" s="4"/>
      <c r="Q184" s="4"/>
      <c r="R184" s="8"/>
      <c r="S184" s="8"/>
      <c r="U184" s="8"/>
      <c r="V184" s="8"/>
      <c r="W184" s="8"/>
      <c r="Y184" s="8"/>
    </row>
    <row r="185" spans="3:25" ht="15.75">
      <c r="C185" s="1040">
        <v>3</v>
      </c>
      <c r="M185" s="8"/>
      <c r="N185" s="8"/>
      <c r="O185" s="8"/>
      <c r="P185" s="4"/>
      <c r="Q185" s="4"/>
      <c r="R185" s="8"/>
      <c r="S185" s="8"/>
      <c r="U185" s="8"/>
      <c r="V185" s="8"/>
      <c r="W185" s="8"/>
      <c r="Y185" s="8"/>
    </row>
    <row r="186" spans="3:25" ht="15.75">
      <c r="C186" s="1040">
        <v>4</v>
      </c>
      <c r="M186" s="8"/>
      <c r="N186" s="8"/>
      <c r="O186" s="8"/>
      <c r="P186" s="4"/>
      <c r="Q186" s="4"/>
      <c r="R186" s="8"/>
      <c r="S186" s="8"/>
      <c r="U186" s="8"/>
      <c r="V186" s="8"/>
      <c r="W186" s="8"/>
      <c r="Y186" s="8"/>
    </row>
    <row r="187" spans="3:25" ht="15.75">
      <c r="C187" s="1040">
        <v>4</v>
      </c>
      <c r="M187" s="8"/>
      <c r="N187" s="8"/>
      <c r="O187" s="8"/>
      <c r="P187" s="4"/>
      <c r="Q187" s="4"/>
      <c r="R187" s="8"/>
      <c r="S187" s="8"/>
      <c r="U187" s="8"/>
      <c r="V187" s="8"/>
      <c r="W187" s="8"/>
      <c r="Y187" s="8"/>
    </row>
    <row r="188" spans="3:25" ht="15.75">
      <c r="C188" s="1040">
        <v>5</v>
      </c>
      <c r="M188" s="8"/>
      <c r="N188" s="8"/>
      <c r="O188" s="8"/>
      <c r="P188" s="4"/>
      <c r="Q188" s="4"/>
      <c r="R188" s="8"/>
      <c r="S188" s="8"/>
      <c r="U188" s="8"/>
      <c r="V188" s="8"/>
      <c r="W188" s="8"/>
      <c r="Y188" s="8"/>
    </row>
    <row r="189" spans="3:25" ht="15.75">
      <c r="C189" s="1040">
        <v>5.5</v>
      </c>
      <c r="M189" s="8"/>
      <c r="N189" s="8"/>
      <c r="O189" s="8"/>
      <c r="P189" s="4"/>
      <c r="Q189" s="4"/>
      <c r="R189" s="8"/>
      <c r="S189" s="8"/>
      <c r="U189" s="8"/>
      <c r="V189" s="8"/>
      <c r="W189" s="8"/>
      <c r="Y189" s="8"/>
    </row>
    <row r="190" spans="3:25" ht="15.75">
      <c r="C190" s="1040">
        <v>8.5</v>
      </c>
      <c r="M190" s="8"/>
      <c r="N190" s="8"/>
      <c r="O190" s="8"/>
      <c r="P190" s="4"/>
      <c r="Q190" s="4"/>
      <c r="R190" s="8"/>
      <c r="S190" s="8"/>
      <c r="U190" s="8"/>
      <c r="V190" s="8"/>
      <c r="W190" s="8"/>
      <c r="Y190" s="8"/>
    </row>
    <row r="191" spans="3:25" ht="15.75">
      <c r="C191" s="1040">
        <v>7.5</v>
      </c>
      <c r="M191" s="8"/>
      <c r="N191" s="8"/>
      <c r="O191" s="8"/>
      <c r="P191" s="4"/>
      <c r="Q191" s="4"/>
      <c r="R191" s="8"/>
      <c r="S191" s="8"/>
      <c r="U191" s="8"/>
      <c r="V191" s="8"/>
      <c r="W191" s="8"/>
      <c r="Y191" s="8"/>
    </row>
    <row r="192" spans="3:25" ht="15.75">
      <c r="C192" s="1040">
        <v>7</v>
      </c>
      <c r="M192" s="8"/>
      <c r="N192" s="8"/>
      <c r="O192" s="8"/>
      <c r="P192" s="4"/>
      <c r="Q192" s="4"/>
      <c r="R192" s="8"/>
      <c r="S192" s="8"/>
      <c r="U192" s="8"/>
      <c r="V192" s="8"/>
      <c r="W192" s="8"/>
      <c r="Y192" s="8"/>
    </row>
    <row r="193" spans="3:25" ht="15.75">
      <c r="C193" s="1040">
        <v>4.5</v>
      </c>
      <c r="M193" s="8"/>
      <c r="N193" s="8"/>
      <c r="O193" s="8"/>
      <c r="P193" s="4"/>
      <c r="Q193" s="4"/>
      <c r="R193" s="8"/>
      <c r="S193" s="8"/>
      <c r="U193" s="8"/>
      <c r="V193" s="8"/>
      <c r="W193" s="8"/>
      <c r="Y193" s="8"/>
    </row>
    <row r="194" spans="3:25" ht="15.75">
      <c r="C194" s="1040">
        <v>4</v>
      </c>
      <c r="M194" s="8"/>
      <c r="N194" s="8"/>
      <c r="O194" s="8"/>
      <c r="P194" s="4"/>
      <c r="Q194" s="4"/>
      <c r="R194" s="8"/>
      <c r="S194" s="8"/>
      <c r="U194" s="8"/>
      <c r="V194" s="8"/>
      <c r="W194" s="8"/>
      <c r="Y194" s="8"/>
    </row>
    <row r="195" spans="3:25" ht="15.75">
      <c r="C195" s="1040">
        <v>3</v>
      </c>
      <c r="M195" s="8"/>
      <c r="N195" s="8"/>
      <c r="O195" s="8"/>
      <c r="P195" s="4"/>
      <c r="Q195" s="4"/>
      <c r="R195" s="8"/>
      <c r="S195" s="8"/>
      <c r="U195" s="8"/>
      <c r="V195" s="8"/>
      <c r="W195" s="8"/>
      <c r="Y195" s="8"/>
    </row>
    <row r="196" spans="3:25" ht="15.75">
      <c r="C196" s="1040">
        <v>7</v>
      </c>
      <c r="M196" s="8"/>
      <c r="N196" s="8"/>
      <c r="O196" s="8"/>
      <c r="P196" s="4"/>
      <c r="Q196" s="4"/>
      <c r="R196" s="8"/>
      <c r="S196" s="8"/>
      <c r="U196" s="8"/>
      <c r="V196" s="8"/>
      <c r="W196" s="8"/>
      <c r="Y196" s="8"/>
    </row>
    <row r="197" spans="3:25" ht="15.75">
      <c r="C197" s="1040">
        <v>5</v>
      </c>
      <c r="M197" s="8"/>
      <c r="N197" s="8"/>
      <c r="O197" s="8"/>
      <c r="P197" s="4"/>
      <c r="Q197" s="4"/>
      <c r="R197" s="8"/>
      <c r="S197" s="8"/>
      <c r="U197" s="8"/>
      <c r="V197" s="8"/>
      <c r="W197" s="8"/>
      <c r="Y197" s="8"/>
    </row>
    <row r="198" spans="3:25" ht="15.75">
      <c r="C198" s="1040">
        <v>7.5</v>
      </c>
      <c r="M198" s="8"/>
      <c r="N198" s="8"/>
      <c r="O198" s="8"/>
      <c r="P198" s="4"/>
      <c r="Q198" s="4"/>
      <c r="R198" s="8"/>
      <c r="S198" s="8"/>
      <c r="U198" s="8"/>
      <c r="V198" s="8"/>
      <c r="W198" s="8"/>
      <c r="Y198" s="8"/>
    </row>
    <row r="199" spans="3:25" ht="15.75">
      <c r="C199" s="1040">
        <v>3.5</v>
      </c>
      <c r="M199" s="8"/>
      <c r="N199" s="8"/>
      <c r="O199" s="8"/>
      <c r="P199" s="4"/>
      <c r="Q199" s="4"/>
      <c r="R199" s="8"/>
      <c r="S199" s="8"/>
      <c r="U199" s="8"/>
      <c r="V199" s="8"/>
      <c r="W199" s="8"/>
      <c r="Y199" s="8"/>
    </row>
    <row r="200" spans="13:25" ht="15.75">
      <c r="M200" s="8"/>
      <c r="N200" s="8"/>
      <c r="O200" s="8"/>
      <c r="P200" s="4"/>
      <c r="Q200" s="4"/>
      <c r="R200" s="8"/>
      <c r="S200" s="8"/>
      <c r="U200" s="8"/>
      <c r="V200" s="8"/>
      <c r="W200" s="8"/>
      <c r="Y200" s="8"/>
    </row>
    <row r="201" spans="13:25" ht="15.75">
      <c r="M201" s="8"/>
      <c r="N201" s="8"/>
      <c r="O201" s="8"/>
      <c r="P201" s="4"/>
      <c r="Q201" s="4"/>
      <c r="R201" s="8"/>
      <c r="S201" s="8"/>
      <c r="U201" s="8"/>
      <c r="V201" s="8"/>
      <c r="W201" s="8"/>
      <c r="Y201" s="8"/>
    </row>
    <row r="202" spans="13:25" ht="15.75">
      <c r="M202" s="8"/>
      <c r="N202" s="8"/>
      <c r="O202" s="8"/>
      <c r="P202" s="4"/>
      <c r="Q202" s="4"/>
      <c r="R202" s="8"/>
      <c r="S202" s="8"/>
      <c r="U202" s="8"/>
      <c r="V202" s="8"/>
      <c r="W202" s="8"/>
      <c r="Y202" s="8"/>
    </row>
    <row r="203" spans="13:25" ht="15.75">
      <c r="M203" s="8"/>
      <c r="N203" s="8"/>
      <c r="O203" s="8"/>
      <c r="P203" s="4"/>
      <c r="Q203" s="4"/>
      <c r="R203" s="8"/>
      <c r="S203" s="8"/>
      <c r="U203" s="8"/>
      <c r="V203" s="8"/>
      <c r="W203" s="8"/>
      <c r="Y203" s="8"/>
    </row>
    <row r="204" spans="13:25" ht="15.75">
      <c r="M204" s="8"/>
      <c r="N204" s="8"/>
      <c r="O204" s="8"/>
      <c r="P204" s="4"/>
      <c r="Q204" s="4"/>
      <c r="R204" s="8"/>
      <c r="S204" s="8"/>
      <c r="U204" s="8"/>
      <c r="V204" s="8"/>
      <c r="W204" s="8"/>
      <c r="Y204" s="8"/>
    </row>
    <row r="205" spans="13:25" ht="15.75">
      <c r="M205" s="8"/>
      <c r="N205" s="8"/>
      <c r="O205" s="8"/>
      <c r="P205" s="4"/>
      <c r="Q205" s="4"/>
      <c r="R205" s="8"/>
      <c r="S205" s="8"/>
      <c r="U205" s="8"/>
      <c r="V205" s="8"/>
      <c r="W205" s="8"/>
      <c r="Y205" s="8"/>
    </row>
    <row r="206" spans="13:25" ht="15.75">
      <c r="M206" s="8"/>
      <c r="N206" s="8"/>
      <c r="O206" s="8"/>
      <c r="P206" s="4"/>
      <c r="Q206" s="4"/>
      <c r="R206" s="8"/>
      <c r="S206" s="8"/>
      <c r="U206" s="8"/>
      <c r="V206" s="8"/>
      <c r="W206" s="8"/>
      <c r="Y206" s="8"/>
    </row>
    <row r="207" spans="13:25" ht="15.75">
      <c r="M207" s="8"/>
      <c r="N207" s="8"/>
      <c r="O207" s="8"/>
      <c r="P207" s="4"/>
      <c r="Q207" s="4"/>
      <c r="R207" s="8"/>
      <c r="S207" s="8"/>
      <c r="U207" s="8"/>
      <c r="V207" s="8"/>
      <c r="W207" s="8"/>
      <c r="Y207" s="8"/>
    </row>
    <row r="208" spans="13:25" ht="15.75">
      <c r="M208" s="8"/>
      <c r="N208" s="8"/>
      <c r="O208" s="8"/>
      <c r="P208" s="4"/>
      <c r="Q208" s="4"/>
      <c r="R208" s="8"/>
      <c r="S208" s="8"/>
      <c r="U208" s="8"/>
      <c r="V208" s="8"/>
      <c r="W208" s="8"/>
      <c r="Y208" s="8"/>
    </row>
  </sheetData>
  <sheetProtection/>
  <mergeCells count="105">
    <mergeCell ref="D169:F169"/>
    <mergeCell ref="H169:K169"/>
    <mergeCell ref="R169:U169"/>
    <mergeCell ref="D171:G171"/>
    <mergeCell ref="I171:L171"/>
    <mergeCell ref="B166:T166"/>
    <mergeCell ref="D167:F167"/>
    <mergeCell ref="H167:K167"/>
    <mergeCell ref="N167:Q167"/>
    <mergeCell ref="R167:U167"/>
    <mergeCell ref="V167:Z167"/>
    <mergeCell ref="X163:Y163"/>
    <mergeCell ref="N164:Q164"/>
    <mergeCell ref="R164:U164"/>
    <mergeCell ref="V164:Z164"/>
    <mergeCell ref="K165:M165"/>
    <mergeCell ref="N165:Q165"/>
    <mergeCell ref="R165:U165"/>
    <mergeCell ref="V165:Z165"/>
    <mergeCell ref="P162:Q162"/>
    <mergeCell ref="R162:S162"/>
    <mergeCell ref="T162:U162"/>
    <mergeCell ref="V162:W162"/>
    <mergeCell ref="X162:Y162"/>
    <mergeCell ref="N163:O163"/>
    <mergeCell ref="P163:Q163"/>
    <mergeCell ref="R163:S163"/>
    <mergeCell ref="T163:U163"/>
    <mergeCell ref="V163:W163"/>
    <mergeCell ref="A158:M158"/>
    <mergeCell ref="A159:M159"/>
    <mergeCell ref="A160:M160"/>
    <mergeCell ref="A161:M161"/>
    <mergeCell ref="J162:M162"/>
    <mergeCell ref="N162:O162"/>
    <mergeCell ref="A152:B152"/>
    <mergeCell ref="A153:B153"/>
    <mergeCell ref="A154:B154"/>
    <mergeCell ref="A155:B155"/>
    <mergeCell ref="A156:B156"/>
    <mergeCell ref="A157:M157"/>
    <mergeCell ref="A136:M136"/>
    <mergeCell ref="A137:B137"/>
    <mergeCell ref="A138:B138"/>
    <mergeCell ref="A139:B139"/>
    <mergeCell ref="A140:Z140"/>
    <mergeCell ref="A151:B151"/>
    <mergeCell ref="A124:Z124"/>
    <mergeCell ref="A127:B127"/>
    <mergeCell ref="A128:Z128"/>
    <mergeCell ref="A133:B133"/>
    <mergeCell ref="A134:B134"/>
    <mergeCell ref="A135:B135"/>
    <mergeCell ref="AD41:AG41"/>
    <mergeCell ref="A63:B63"/>
    <mergeCell ref="A64:B64"/>
    <mergeCell ref="A65:B65"/>
    <mergeCell ref="A66:Z66"/>
    <mergeCell ref="A67:Z67"/>
    <mergeCell ref="AO17:AP17"/>
    <mergeCell ref="AQ17:AR17"/>
    <mergeCell ref="A20:B20"/>
    <mergeCell ref="A21:B21"/>
    <mergeCell ref="A22:B22"/>
    <mergeCell ref="A23:Z23"/>
    <mergeCell ref="A9:Z9"/>
    <mergeCell ref="A10:Z10"/>
    <mergeCell ref="AC17:AE17"/>
    <mergeCell ref="AF17:AH17"/>
    <mergeCell ref="AI17:AL17"/>
    <mergeCell ref="AM17:AN17"/>
    <mergeCell ref="N6:Z6"/>
    <mergeCell ref="N7:O7"/>
    <mergeCell ref="P7:Q7"/>
    <mergeCell ref="R7:S7"/>
    <mergeCell ref="T7:U7"/>
    <mergeCell ref="V7:W7"/>
    <mergeCell ref="X7:Y7"/>
    <mergeCell ref="N4:Q4"/>
    <mergeCell ref="R4:U4"/>
    <mergeCell ref="V4:Z4"/>
    <mergeCell ref="N5:O5"/>
    <mergeCell ref="P5:Q5"/>
    <mergeCell ref="R5:S5"/>
    <mergeCell ref="T5:U5"/>
    <mergeCell ref="V5:W5"/>
    <mergeCell ref="X5:Y5"/>
    <mergeCell ref="I3:L3"/>
    <mergeCell ref="M3:M7"/>
    <mergeCell ref="C4:C7"/>
    <mergeCell ref="D4:D7"/>
    <mergeCell ref="I4:I7"/>
    <mergeCell ref="J4:J7"/>
    <mergeCell ref="K4:K7"/>
    <mergeCell ref="L4:L7"/>
    <mergeCell ref="A1:Z1"/>
    <mergeCell ref="A2:A7"/>
    <mergeCell ref="B2:B7"/>
    <mergeCell ref="C2:D3"/>
    <mergeCell ref="E2:E7"/>
    <mergeCell ref="F2:F7"/>
    <mergeCell ref="G2:G7"/>
    <mergeCell ref="H2:M2"/>
    <mergeCell ref="N2:Z3"/>
    <mergeCell ref="H3:H7"/>
  </mergeCells>
  <printOptions/>
  <pageMargins left="1.062992125984252" right="0.3937007874015748" top="0.73" bottom="0.86" header="0.3937007874015748" footer="0.7480314960629921"/>
  <pageSetup fitToHeight="6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07"/>
  <sheetViews>
    <sheetView zoomScale="80" zoomScaleNormal="80" zoomScaleSheetLayoutView="90" zoomScalePageLayoutView="80" workbookViewId="0" topLeftCell="A120">
      <selection activeCell="H132" sqref="H132"/>
    </sheetView>
  </sheetViews>
  <sheetFormatPr defaultColWidth="9.00390625" defaultRowHeight="12.75"/>
  <cols>
    <col min="1" max="1" width="10.00390625" style="7" customWidth="1"/>
    <col min="2" max="2" width="35.125" style="8" customWidth="1"/>
    <col min="3" max="3" width="6.875" style="9" customWidth="1"/>
    <col min="4" max="4" width="5.75390625" style="10" customWidth="1"/>
    <col min="5" max="6" width="5.625" style="9" customWidth="1"/>
    <col min="7" max="7" width="8.125" style="9" customWidth="1"/>
    <col min="8" max="8" width="9.00390625" style="8" customWidth="1"/>
    <col min="9" max="9" width="7.625" style="8" customWidth="1"/>
    <col min="10" max="10" width="7.125" style="8" customWidth="1"/>
    <col min="11" max="11" width="6.375" style="8" customWidth="1"/>
    <col min="12" max="12" width="5.875" style="8" customWidth="1"/>
    <col min="13" max="13" width="8.125" style="408" customWidth="1"/>
    <col min="14" max="14" width="7.75390625" style="17" customWidth="1"/>
    <col min="15" max="15" width="5.375" style="282" customWidth="1"/>
    <col min="16" max="16" width="7.625" style="13" customWidth="1"/>
    <col min="17" max="17" width="4.875" style="606" customWidth="1"/>
    <col min="18" max="18" width="6.375" style="17" customWidth="1"/>
    <col min="19" max="19" width="5.625" style="282" customWidth="1"/>
    <col min="20" max="20" width="6.75390625" style="8" customWidth="1"/>
    <col min="21" max="21" width="5.375" style="282" customWidth="1"/>
    <col min="22" max="22" width="7.75390625" style="17" customWidth="1"/>
    <col min="23" max="23" width="4.75390625" style="282" customWidth="1"/>
    <col min="24" max="24" width="5.875" style="8" customWidth="1"/>
    <col min="25" max="25" width="5.125" style="282" customWidth="1"/>
    <col min="26" max="26" width="6.875" style="8" bestFit="1" customWidth="1"/>
    <col min="27" max="16384" width="9.125" style="8" customWidth="1"/>
  </cols>
  <sheetData>
    <row r="1" spans="1:26" s="5" customFormat="1" ht="18" customHeight="1">
      <c r="A1" s="1796" t="s">
        <v>292</v>
      </c>
      <c r="B1" s="1797"/>
      <c r="C1" s="1797"/>
      <c r="D1" s="1797"/>
      <c r="E1" s="1797"/>
      <c r="F1" s="1797"/>
      <c r="G1" s="1797"/>
      <c r="H1" s="1797"/>
      <c r="I1" s="1797"/>
      <c r="J1" s="1797"/>
      <c r="K1" s="1797"/>
      <c r="L1" s="1797"/>
      <c r="M1" s="1797"/>
      <c r="N1" s="1797"/>
      <c r="O1" s="1797"/>
      <c r="P1" s="1797"/>
      <c r="Q1" s="1797"/>
      <c r="R1" s="1797"/>
      <c r="S1" s="1797"/>
      <c r="T1" s="1797"/>
      <c r="U1" s="1797"/>
      <c r="V1" s="1797"/>
      <c r="W1" s="1797"/>
      <c r="X1" s="1797"/>
      <c r="Y1" s="1797"/>
      <c r="Z1" s="1798"/>
    </row>
    <row r="2" spans="1:26" s="5" customFormat="1" ht="18.75" customHeight="1">
      <c r="A2" s="1805" t="s">
        <v>20</v>
      </c>
      <c r="B2" s="1799" t="s">
        <v>28</v>
      </c>
      <c r="C2" s="1807" t="s">
        <v>310</v>
      </c>
      <c r="D2" s="1808"/>
      <c r="E2" s="1803" t="s">
        <v>32</v>
      </c>
      <c r="F2" s="1803" t="s">
        <v>118</v>
      </c>
      <c r="G2" s="1803" t="s">
        <v>33</v>
      </c>
      <c r="H2" s="1799" t="s">
        <v>21</v>
      </c>
      <c r="I2" s="1799"/>
      <c r="J2" s="1799"/>
      <c r="K2" s="1799"/>
      <c r="L2" s="1799"/>
      <c r="M2" s="1799"/>
      <c r="N2" s="1828" t="s">
        <v>22</v>
      </c>
      <c r="O2" s="1829"/>
      <c r="P2" s="1829"/>
      <c r="Q2" s="1829"/>
      <c r="R2" s="1829"/>
      <c r="S2" s="1829"/>
      <c r="T2" s="1829"/>
      <c r="U2" s="1829"/>
      <c r="V2" s="1829"/>
      <c r="W2" s="1829"/>
      <c r="X2" s="1829"/>
      <c r="Y2" s="1829"/>
      <c r="Z2" s="1830"/>
    </row>
    <row r="3" spans="1:26" s="5" customFormat="1" ht="24.75" customHeight="1">
      <c r="A3" s="1805"/>
      <c r="B3" s="1799"/>
      <c r="C3" s="1809"/>
      <c r="D3" s="1810"/>
      <c r="E3" s="1804"/>
      <c r="F3" s="1804"/>
      <c r="G3" s="1804"/>
      <c r="H3" s="1811" t="s">
        <v>23</v>
      </c>
      <c r="I3" s="1786" t="s">
        <v>24</v>
      </c>
      <c r="J3" s="1787"/>
      <c r="K3" s="1787"/>
      <c r="L3" s="1787"/>
      <c r="M3" s="1826" t="s">
        <v>25</v>
      </c>
      <c r="N3" s="1831"/>
      <c r="O3" s="1832"/>
      <c r="P3" s="1832"/>
      <c r="Q3" s="1832"/>
      <c r="R3" s="1832"/>
      <c r="S3" s="1832"/>
      <c r="T3" s="1832"/>
      <c r="U3" s="1832"/>
      <c r="V3" s="1832"/>
      <c r="W3" s="1832"/>
      <c r="X3" s="1832"/>
      <c r="Y3" s="1832"/>
      <c r="Z3" s="1833"/>
    </row>
    <row r="4" spans="1:26" s="5" customFormat="1" ht="18" customHeight="1">
      <c r="A4" s="1805"/>
      <c r="B4" s="1799"/>
      <c r="C4" s="1811" t="s">
        <v>26</v>
      </c>
      <c r="D4" s="1811" t="s">
        <v>27</v>
      </c>
      <c r="E4" s="1804"/>
      <c r="F4" s="1804"/>
      <c r="G4" s="1804"/>
      <c r="H4" s="1811"/>
      <c r="I4" s="1788" t="s">
        <v>119</v>
      </c>
      <c r="J4" s="1811" t="s">
        <v>38</v>
      </c>
      <c r="K4" s="1793" t="s">
        <v>39</v>
      </c>
      <c r="L4" s="1794" t="s">
        <v>40</v>
      </c>
      <c r="M4" s="1826"/>
      <c r="N4" s="1800" t="s">
        <v>297</v>
      </c>
      <c r="O4" s="1800"/>
      <c r="P4" s="1800"/>
      <c r="Q4" s="1800"/>
      <c r="R4" s="1783" t="s">
        <v>298</v>
      </c>
      <c r="S4" s="1784"/>
      <c r="T4" s="1784"/>
      <c r="U4" s="1785"/>
      <c r="V4" s="1800" t="s">
        <v>293</v>
      </c>
      <c r="W4" s="1800"/>
      <c r="X4" s="1800"/>
      <c r="Y4" s="1800"/>
      <c r="Z4" s="1800"/>
    </row>
    <row r="5" spans="1:28" s="5" customFormat="1" ht="15.75">
      <c r="A5" s="1805"/>
      <c r="B5" s="1799"/>
      <c r="C5" s="1811"/>
      <c r="D5" s="1811"/>
      <c r="E5" s="1804"/>
      <c r="F5" s="1804"/>
      <c r="G5" s="1804"/>
      <c r="H5" s="1811"/>
      <c r="I5" s="1789"/>
      <c r="J5" s="1811"/>
      <c r="K5" s="1793"/>
      <c r="L5" s="1795"/>
      <c r="M5" s="1826"/>
      <c r="N5" s="1781">
        <v>1</v>
      </c>
      <c r="O5" s="1782"/>
      <c r="P5" s="1781">
        <v>2</v>
      </c>
      <c r="Q5" s="1782"/>
      <c r="R5" s="1781">
        <v>3</v>
      </c>
      <c r="S5" s="1782"/>
      <c r="T5" s="1781">
        <v>4</v>
      </c>
      <c r="U5" s="1782"/>
      <c r="V5" s="1781">
        <v>5</v>
      </c>
      <c r="W5" s="1782"/>
      <c r="X5" s="1781" t="s">
        <v>299</v>
      </c>
      <c r="Y5" s="1782"/>
      <c r="Z5" s="58" t="s">
        <v>300</v>
      </c>
      <c r="AB5" s="1038">
        <v>22.5</v>
      </c>
    </row>
    <row r="6" spans="1:28" s="5" customFormat="1" ht="18.75" customHeight="1">
      <c r="A6" s="1805"/>
      <c r="B6" s="1799"/>
      <c r="C6" s="1811"/>
      <c r="D6" s="1811"/>
      <c r="E6" s="1804"/>
      <c r="F6" s="1804"/>
      <c r="G6" s="1804"/>
      <c r="H6" s="1811"/>
      <c r="I6" s="1789"/>
      <c r="J6" s="1811"/>
      <c r="K6" s="1793"/>
      <c r="L6" s="1795"/>
      <c r="M6" s="1826"/>
      <c r="N6" s="1783" t="s">
        <v>41</v>
      </c>
      <c r="O6" s="1784"/>
      <c r="P6" s="1784"/>
      <c r="Q6" s="1784"/>
      <c r="R6" s="1784"/>
      <c r="S6" s="1784"/>
      <c r="T6" s="1784"/>
      <c r="U6" s="1784"/>
      <c r="V6" s="1784"/>
      <c r="W6" s="1784"/>
      <c r="X6" s="1784"/>
      <c r="Y6" s="1784"/>
      <c r="Z6" s="1785"/>
      <c r="AB6" s="1038">
        <v>63.5</v>
      </c>
    </row>
    <row r="7" spans="1:28" s="5" customFormat="1" ht="17.25" customHeight="1" thickBot="1">
      <c r="A7" s="1806"/>
      <c r="B7" s="1812"/>
      <c r="C7" s="1803"/>
      <c r="D7" s="1803"/>
      <c r="E7" s="1804"/>
      <c r="F7" s="1804"/>
      <c r="G7" s="1804"/>
      <c r="H7" s="1803"/>
      <c r="I7" s="1790"/>
      <c r="J7" s="1811"/>
      <c r="K7" s="1788"/>
      <c r="L7" s="1795"/>
      <c r="M7" s="1827"/>
      <c r="N7" s="1791">
        <v>15</v>
      </c>
      <c r="O7" s="1792"/>
      <c r="P7" s="1791">
        <v>9</v>
      </c>
      <c r="Q7" s="1792"/>
      <c r="R7" s="1791">
        <v>15</v>
      </c>
      <c r="S7" s="1792"/>
      <c r="T7" s="1791">
        <v>9</v>
      </c>
      <c r="U7" s="1792"/>
      <c r="V7" s="1791">
        <v>15</v>
      </c>
      <c r="W7" s="1792"/>
      <c r="X7" s="1801">
        <v>9</v>
      </c>
      <c r="Y7" s="1802"/>
      <c r="Z7" s="58">
        <v>9</v>
      </c>
      <c r="AB7" s="1038">
        <v>137.5</v>
      </c>
    </row>
    <row r="8" spans="1:28" s="5" customFormat="1" ht="16.5" customHeight="1" thickBot="1">
      <c r="A8" s="59">
        <v>1</v>
      </c>
      <c r="B8" s="60">
        <v>2</v>
      </c>
      <c r="C8" s="61">
        <v>3</v>
      </c>
      <c r="D8" s="61">
        <v>4</v>
      </c>
      <c r="E8" s="61">
        <v>5</v>
      </c>
      <c r="F8" s="61">
        <v>6</v>
      </c>
      <c r="G8" s="61">
        <v>7</v>
      </c>
      <c r="H8" s="61">
        <v>8</v>
      </c>
      <c r="I8" s="61">
        <v>9</v>
      </c>
      <c r="J8" s="61">
        <v>10</v>
      </c>
      <c r="K8" s="61">
        <v>11</v>
      </c>
      <c r="L8" s="62">
        <v>12</v>
      </c>
      <c r="M8" s="382">
        <v>13</v>
      </c>
      <c r="N8" s="63">
        <v>14</v>
      </c>
      <c r="O8" s="289">
        <v>15</v>
      </c>
      <c r="P8" s="63">
        <v>16</v>
      </c>
      <c r="Q8" s="289">
        <v>17</v>
      </c>
      <c r="R8" s="63">
        <v>18</v>
      </c>
      <c r="S8" s="289">
        <v>19</v>
      </c>
      <c r="T8" s="63">
        <v>20</v>
      </c>
      <c r="U8" s="289">
        <v>21</v>
      </c>
      <c r="V8" s="64">
        <v>22</v>
      </c>
      <c r="W8" s="257">
        <v>23</v>
      </c>
      <c r="X8" s="65">
        <v>24</v>
      </c>
      <c r="Y8" s="649">
        <v>25</v>
      </c>
      <c r="Z8" s="64">
        <v>26</v>
      </c>
      <c r="AB8" s="1038">
        <v>21</v>
      </c>
    </row>
    <row r="9" spans="1:28" s="5" customFormat="1" ht="16.5" customHeight="1" thickBot="1">
      <c r="A9" s="1822" t="s">
        <v>258</v>
      </c>
      <c r="B9" s="1823"/>
      <c r="C9" s="1823"/>
      <c r="D9" s="1823"/>
      <c r="E9" s="1823"/>
      <c r="F9" s="1823"/>
      <c r="G9" s="1823"/>
      <c r="H9" s="1823"/>
      <c r="I9" s="1823"/>
      <c r="J9" s="1823"/>
      <c r="K9" s="1823"/>
      <c r="L9" s="1823"/>
      <c r="M9" s="1823"/>
      <c r="N9" s="1823"/>
      <c r="O9" s="1823"/>
      <c r="P9" s="1823"/>
      <c r="Q9" s="1823"/>
      <c r="R9" s="1823"/>
      <c r="S9" s="1823"/>
      <c r="T9" s="1823"/>
      <c r="U9" s="1823"/>
      <c r="V9" s="1823"/>
      <c r="W9" s="1823"/>
      <c r="X9" s="1824"/>
      <c r="Y9" s="1824"/>
      <c r="Z9" s="1825"/>
      <c r="AB9" s="1038">
        <f>SUM(AB5:AB8)</f>
        <v>244.5</v>
      </c>
    </row>
    <row r="10" spans="1:26" s="5" customFormat="1" ht="24.75" customHeight="1" thickBot="1">
      <c r="A10" s="1819" t="s">
        <v>52</v>
      </c>
      <c r="B10" s="1759"/>
      <c r="C10" s="1759"/>
      <c r="D10" s="1759"/>
      <c r="E10" s="1759"/>
      <c r="F10" s="1759"/>
      <c r="G10" s="1759"/>
      <c r="H10" s="1759"/>
      <c r="I10" s="1759"/>
      <c r="J10" s="1759"/>
      <c r="K10" s="1759"/>
      <c r="L10" s="1759"/>
      <c r="M10" s="1759"/>
      <c r="N10" s="1759"/>
      <c r="O10" s="1759"/>
      <c r="P10" s="1759"/>
      <c r="Q10" s="1759"/>
      <c r="R10" s="1759"/>
      <c r="S10" s="1759"/>
      <c r="T10" s="1759"/>
      <c r="U10" s="1759"/>
      <c r="V10" s="1759"/>
      <c r="W10" s="1759"/>
      <c r="X10" s="1759"/>
      <c r="Y10" s="1759"/>
      <c r="Z10" s="1820"/>
    </row>
    <row r="11" spans="1:27" s="5" customFormat="1" ht="33.75" customHeight="1" thickBot="1">
      <c r="A11" s="437" t="s">
        <v>120</v>
      </c>
      <c r="B11" s="438" t="s">
        <v>221</v>
      </c>
      <c r="C11" s="188"/>
      <c r="D11" s="439"/>
      <c r="E11" s="440"/>
      <c r="F11" s="441"/>
      <c r="G11" s="824">
        <f>G12+G13</f>
        <v>6.5</v>
      </c>
      <c r="H11" s="443">
        <f aca="true" t="shared" si="0" ref="H11:H19">G11*30</f>
        <v>195</v>
      </c>
      <c r="I11" s="444"/>
      <c r="J11" s="444"/>
      <c r="K11" s="444"/>
      <c r="L11" s="444"/>
      <c r="M11" s="445"/>
      <c r="N11" s="446"/>
      <c r="O11" s="447"/>
      <c r="P11" s="448"/>
      <c r="Q11" s="589"/>
      <c r="R11" s="449"/>
      <c r="S11" s="450"/>
      <c r="T11" s="449"/>
      <c r="U11" s="450"/>
      <c r="V11" s="449"/>
      <c r="W11" s="450"/>
      <c r="X11" s="449"/>
      <c r="Y11" s="450"/>
      <c r="Z11" s="451"/>
      <c r="AA11" s="809"/>
    </row>
    <row r="12" spans="1:27" s="5" customFormat="1" ht="24.75" customHeight="1" thickBot="1">
      <c r="A12" s="452"/>
      <c r="B12" s="462" t="s">
        <v>48</v>
      </c>
      <c r="C12" s="66"/>
      <c r="D12" s="67"/>
      <c r="E12" s="668"/>
      <c r="F12" s="669"/>
      <c r="G12" s="442">
        <v>5</v>
      </c>
      <c r="H12" s="443">
        <f>G12*30</f>
        <v>150</v>
      </c>
      <c r="I12" s="431"/>
      <c r="J12" s="431"/>
      <c r="K12" s="431"/>
      <c r="L12" s="431"/>
      <c r="M12" s="671"/>
      <c r="N12" s="88"/>
      <c r="O12" s="271"/>
      <c r="P12" s="93"/>
      <c r="Q12" s="591"/>
      <c r="R12" s="94"/>
      <c r="S12" s="301"/>
      <c r="T12" s="94"/>
      <c r="U12" s="301"/>
      <c r="V12" s="94"/>
      <c r="W12" s="301"/>
      <c r="X12" s="94"/>
      <c r="Y12" s="301"/>
      <c r="Z12" s="670"/>
      <c r="AA12" s="809"/>
    </row>
    <row r="13" spans="1:27" s="5" customFormat="1" ht="22.5" customHeight="1" thickBot="1">
      <c r="A13" s="452"/>
      <c r="B13" s="98" t="s">
        <v>115</v>
      </c>
      <c r="C13" s="66"/>
      <c r="D13" s="823">
        <v>6</v>
      </c>
      <c r="E13" s="668"/>
      <c r="F13" s="669"/>
      <c r="G13" s="442">
        <v>1.5</v>
      </c>
      <c r="H13" s="443">
        <f>G13*30</f>
        <v>45</v>
      </c>
      <c r="I13" s="79">
        <v>4</v>
      </c>
      <c r="J13" s="79"/>
      <c r="K13" s="79"/>
      <c r="L13" s="79">
        <v>4</v>
      </c>
      <c r="M13" s="383">
        <f>H13-I13</f>
        <v>41</v>
      </c>
      <c r="N13" s="88"/>
      <c r="O13" s="271"/>
      <c r="P13" s="93"/>
      <c r="Q13" s="591"/>
      <c r="R13" s="94"/>
      <c r="S13" s="301"/>
      <c r="T13" s="94"/>
      <c r="U13" s="301"/>
      <c r="V13" s="94"/>
      <c r="W13" s="301"/>
      <c r="X13" s="822">
        <v>4</v>
      </c>
      <c r="Y13" s="591"/>
      <c r="Z13" s="673"/>
      <c r="AA13" s="809">
        <v>3</v>
      </c>
    </row>
    <row r="14" spans="1:27" s="5" customFormat="1" ht="24" customHeight="1">
      <c r="A14" s="452" t="s">
        <v>121</v>
      </c>
      <c r="B14" s="85" t="s">
        <v>110</v>
      </c>
      <c r="C14" s="66" t="s">
        <v>109</v>
      </c>
      <c r="D14" s="86"/>
      <c r="E14" s="87"/>
      <c r="F14" s="58"/>
      <c r="G14" s="943">
        <v>4.5</v>
      </c>
      <c r="H14" s="68">
        <f t="shared" si="0"/>
        <v>135</v>
      </c>
      <c r="I14" s="108"/>
      <c r="J14" s="108"/>
      <c r="K14" s="431"/>
      <c r="L14" s="431"/>
      <c r="M14" s="672"/>
      <c r="N14" s="88"/>
      <c r="O14" s="290"/>
      <c r="P14" s="89"/>
      <c r="Q14" s="590"/>
      <c r="R14" s="90"/>
      <c r="S14" s="258"/>
      <c r="T14" s="90"/>
      <c r="U14" s="258"/>
      <c r="V14" s="90"/>
      <c r="W14" s="258"/>
      <c r="X14" s="90"/>
      <c r="Y14" s="258"/>
      <c r="Z14" s="453"/>
      <c r="AA14" s="809"/>
    </row>
    <row r="15" spans="1:27" s="5" customFormat="1" ht="30.75" customHeight="1">
      <c r="A15" s="452" t="s">
        <v>122</v>
      </c>
      <c r="B15" s="85" t="s">
        <v>112</v>
      </c>
      <c r="C15" s="66"/>
      <c r="D15" s="86" t="s">
        <v>111</v>
      </c>
      <c r="E15" s="87"/>
      <c r="F15" s="58"/>
      <c r="G15" s="873">
        <v>3</v>
      </c>
      <c r="H15" s="68">
        <f t="shared" si="0"/>
        <v>90</v>
      </c>
      <c r="I15" s="431"/>
      <c r="J15" s="431"/>
      <c r="K15" s="431"/>
      <c r="L15" s="431"/>
      <c r="M15" s="391"/>
      <c r="N15" s="88"/>
      <c r="O15" s="271"/>
      <c r="P15" s="92"/>
      <c r="Q15" s="591"/>
      <c r="R15" s="93"/>
      <c r="S15" s="301"/>
      <c r="T15" s="94"/>
      <c r="U15" s="301"/>
      <c r="V15" s="90"/>
      <c r="W15" s="258"/>
      <c r="X15" s="90"/>
      <c r="Y15" s="258"/>
      <c r="Z15" s="453"/>
      <c r="AA15" s="809"/>
    </row>
    <row r="16" spans="1:29" s="5" customFormat="1" ht="29.25" customHeight="1">
      <c r="A16" s="452" t="s">
        <v>123</v>
      </c>
      <c r="B16" s="85" t="s">
        <v>113</v>
      </c>
      <c r="C16" s="66" t="s">
        <v>109</v>
      </c>
      <c r="D16" s="66"/>
      <c r="E16" s="95"/>
      <c r="F16" s="311"/>
      <c r="G16" s="307">
        <v>4</v>
      </c>
      <c r="H16" s="68">
        <f t="shared" si="0"/>
        <v>120</v>
      </c>
      <c r="I16" s="69"/>
      <c r="J16" s="69"/>
      <c r="K16" s="69"/>
      <c r="L16" s="69"/>
      <c r="M16" s="384"/>
      <c r="N16" s="96"/>
      <c r="O16" s="291"/>
      <c r="P16" s="92"/>
      <c r="Q16" s="590"/>
      <c r="R16" s="90"/>
      <c r="S16" s="258"/>
      <c r="T16" s="90"/>
      <c r="U16" s="258"/>
      <c r="V16" s="90"/>
      <c r="W16" s="258"/>
      <c r="X16" s="90"/>
      <c r="Y16" s="258"/>
      <c r="Z16" s="453"/>
      <c r="AA16" s="809"/>
      <c r="AB16" s="5" t="s">
        <v>301</v>
      </c>
      <c r="AC16" s="5">
        <f>G19</f>
        <v>1.5</v>
      </c>
    </row>
    <row r="17" spans="1:45" s="5" customFormat="1" ht="22.5" customHeight="1" thickBot="1">
      <c r="A17" s="348" t="s">
        <v>124</v>
      </c>
      <c r="B17" s="454" t="s">
        <v>114</v>
      </c>
      <c r="C17" s="455"/>
      <c r="D17" s="455"/>
      <c r="E17" s="456"/>
      <c r="F17" s="457"/>
      <c r="G17" s="944">
        <v>4.5</v>
      </c>
      <c r="H17" s="458">
        <f t="shared" si="0"/>
        <v>135</v>
      </c>
      <c r="I17" s="459"/>
      <c r="J17" s="459"/>
      <c r="K17" s="459"/>
      <c r="L17" s="459"/>
      <c r="M17" s="460"/>
      <c r="N17" s="461"/>
      <c r="O17" s="432"/>
      <c r="P17" s="433"/>
      <c r="Q17" s="592"/>
      <c r="R17" s="434"/>
      <c r="S17" s="435"/>
      <c r="T17" s="434"/>
      <c r="U17" s="435"/>
      <c r="V17" s="434"/>
      <c r="W17" s="435"/>
      <c r="X17" s="434"/>
      <c r="Y17" s="435"/>
      <c r="Z17" s="436"/>
      <c r="AA17" s="809"/>
      <c r="AB17" s="5" t="s">
        <v>302</v>
      </c>
      <c r="AC17" s="1760"/>
      <c r="AD17" s="1760"/>
      <c r="AE17" s="1760"/>
      <c r="AF17" s="1760"/>
      <c r="AG17" s="1760"/>
      <c r="AH17" s="1760"/>
      <c r="AI17" s="1760"/>
      <c r="AJ17" s="1760"/>
      <c r="AK17" s="1760"/>
      <c r="AL17" s="1760"/>
      <c r="AM17" s="1760"/>
      <c r="AN17" s="1760"/>
      <c r="AO17" s="1760"/>
      <c r="AP17" s="1760"/>
      <c r="AQ17" s="1760"/>
      <c r="AR17" s="1760"/>
      <c r="AS17" s="615"/>
    </row>
    <row r="18" spans="1:45" s="5" customFormat="1" ht="22.5" customHeight="1" thickBot="1">
      <c r="A18" s="97"/>
      <c r="B18" s="462" t="s">
        <v>48</v>
      </c>
      <c r="C18" s="77"/>
      <c r="D18" s="77"/>
      <c r="E18" s="99"/>
      <c r="F18" s="463"/>
      <c r="G18" s="874">
        <v>3</v>
      </c>
      <c r="H18" s="343">
        <f t="shared" si="0"/>
        <v>90</v>
      </c>
      <c r="I18" s="79"/>
      <c r="J18" s="79"/>
      <c r="K18" s="79"/>
      <c r="L18" s="79"/>
      <c r="M18" s="385"/>
      <c r="N18" s="80"/>
      <c r="O18" s="292"/>
      <c r="P18" s="83"/>
      <c r="Q18" s="593"/>
      <c r="R18" s="101"/>
      <c r="S18" s="259"/>
      <c r="T18" s="101"/>
      <c r="U18" s="259"/>
      <c r="V18" s="101"/>
      <c r="W18" s="259"/>
      <c r="X18" s="101"/>
      <c r="Y18" s="650"/>
      <c r="Z18" s="102"/>
      <c r="AA18" s="809"/>
      <c r="AB18" s="5" t="s">
        <v>303</v>
      </c>
      <c r="AC18" s="616">
        <f>G19</f>
        <v>1.5</v>
      </c>
      <c r="AD18" s="616"/>
      <c r="AE18" s="616"/>
      <c r="AF18" s="616"/>
      <c r="AG18" s="616"/>
      <c r="AH18" s="616"/>
      <c r="AI18" s="616"/>
      <c r="AJ18" s="616"/>
      <c r="AK18" s="616"/>
      <c r="AL18" s="616"/>
      <c r="AM18" s="616"/>
      <c r="AN18" s="616"/>
      <c r="AO18" s="616"/>
      <c r="AP18" s="616"/>
      <c r="AQ18" s="617"/>
      <c r="AR18" s="617"/>
      <c r="AS18" s="616"/>
    </row>
    <row r="19" spans="1:45" s="5" customFormat="1" ht="26.25" customHeight="1" thickBot="1">
      <c r="A19" s="348" t="s">
        <v>196</v>
      </c>
      <c r="B19" s="98" t="s">
        <v>115</v>
      </c>
      <c r="C19" s="464">
        <v>1</v>
      </c>
      <c r="D19" s="235"/>
      <c r="E19" s="465"/>
      <c r="F19" s="466"/>
      <c r="G19" s="875">
        <v>1.5</v>
      </c>
      <c r="H19" s="343">
        <f t="shared" si="0"/>
        <v>45</v>
      </c>
      <c r="I19" s="79">
        <v>4</v>
      </c>
      <c r="J19" s="79">
        <v>4</v>
      </c>
      <c r="K19" s="79"/>
      <c r="L19" s="79">
        <v>0</v>
      </c>
      <c r="M19" s="383">
        <f>H19-I19</f>
        <v>41</v>
      </c>
      <c r="N19" s="80">
        <v>4</v>
      </c>
      <c r="O19" s="273"/>
      <c r="P19" s="83"/>
      <c r="Q19" s="593"/>
      <c r="R19" s="101"/>
      <c r="S19" s="259"/>
      <c r="T19" s="101"/>
      <c r="U19" s="259"/>
      <c r="V19" s="101"/>
      <c r="W19" s="259"/>
      <c r="X19" s="101"/>
      <c r="Y19" s="259"/>
      <c r="Z19" s="102"/>
      <c r="AA19" s="809">
        <v>1</v>
      </c>
      <c r="AC19" s="618"/>
      <c r="AD19" s="619"/>
      <c r="AE19" s="619"/>
      <c r="AF19" s="552"/>
      <c r="AG19" s="620"/>
      <c r="AH19" s="620"/>
      <c r="AI19" s="621"/>
      <c r="AJ19" s="621"/>
      <c r="AK19" s="621"/>
      <c r="AL19" s="621"/>
      <c r="AM19" s="621"/>
      <c r="AN19" s="621"/>
      <c r="AO19" s="621"/>
      <c r="AP19" s="621"/>
      <c r="AQ19" s="621"/>
      <c r="AR19" s="621"/>
      <c r="AS19" s="621"/>
    </row>
    <row r="20" spans="1:45" ht="19.5" thickBot="1">
      <c r="A20" s="1766" t="s">
        <v>53</v>
      </c>
      <c r="B20" s="1767"/>
      <c r="C20" s="467"/>
      <c r="D20" s="468"/>
      <c r="E20" s="373"/>
      <c r="F20" s="469"/>
      <c r="G20" s="344">
        <f>SUM(G21+G22)</f>
        <v>22.5</v>
      </c>
      <c r="H20" s="430">
        <f>SUM(H21+H22)</f>
        <v>675</v>
      </c>
      <c r="I20" s="467"/>
      <c r="J20" s="467"/>
      <c r="K20" s="467"/>
      <c r="L20" s="467"/>
      <c r="M20" s="470"/>
      <c r="N20" s="471"/>
      <c r="O20" s="473"/>
      <c r="P20" s="474"/>
      <c r="Q20" s="594"/>
      <c r="R20" s="475"/>
      <c r="S20" s="476"/>
      <c r="T20" s="475"/>
      <c r="U20" s="476"/>
      <c r="V20" s="475"/>
      <c r="W20" s="476"/>
      <c r="X20" s="475"/>
      <c r="Y20" s="476"/>
      <c r="Z20" s="475"/>
      <c r="AA20" s="810"/>
      <c r="AC20" s="622"/>
      <c r="AF20" s="623"/>
      <c r="AG20" s="623"/>
      <c r="AH20" s="623"/>
      <c r="AI20" s="624"/>
      <c r="AJ20" s="624"/>
      <c r="AK20" s="624"/>
      <c r="AL20" s="624"/>
      <c r="AM20" s="624"/>
      <c r="AN20" s="624"/>
      <c r="AO20" s="624"/>
      <c r="AP20" s="624"/>
      <c r="AQ20" s="624"/>
      <c r="AR20" s="624"/>
      <c r="AS20" s="624"/>
    </row>
    <row r="21" spans="1:45" ht="19.5" thickBot="1">
      <c r="A21" s="1755" t="s">
        <v>54</v>
      </c>
      <c r="B21" s="1756"/>
      <c r="C21" s="77"/>
      <c r="D21" s="77"/>
      <c r="E21" s="240"/>
      <c r="F21" s="77"/>
      <c r="G21" s="243">
        <f>SUMIF($B$11:$B$19,"=*на базі ВНЗ 1 рівня*",G11:G19)</f>
        <v>19.5</v>
      </c>
      <c r="H21" s="192">
        <f>SUMIF($B$11:$B$19,"=*на базі ВНЗ 1 рівня*",H11:H19)</f>
        <v>585</v>
      </c>
      <c r="I21" s="183"/>
      <c r="J21" s="183"/>
      <c r="K21" s="183"/>
      <c r="L21" s="183"/>
      <c r="M21" s="395"/>
      <c r="N21" s="479"/>
      <c r="O21" s="275"/>
      <c r="P21" s="480"/>
      <c r="Q21" s="595"/>
      <c r="R21" s="481"/>
      <c r="S21" s="482"/>
      <c r="T21" s="481"/>
      <c r="U21" s="482"/>
      <c r="V21" s="481"/>
      <c r="W21" s="482"/>
      <c r="X21" s="481"/>
      <c r="Y21" s="482"/>
      <c r="Z21" s="483"/>
      <c r="AA21" s="810"/>
      <c r="AC21" s="622"/>
      <c r="AF21" s="623"/>
      <c r="AG21" s="623"/>
      <c r="AH21" s="623"/>
      <c r="AI21" s="624"/>
      <c r="AJ21" s="624"/>
      <c r="AK21" s="624"/>
      <c r="AL21" s="624"/>
      <c r="AM21" s="624"/>
      <c r="AN21" s="624"/>
      <c r="AO21" s="624"/>
      <c r="AP21" s="624"/>
      <c r="AQ21" s="624"/>
      <c r="AR21" s="624"/>
      <c r="AS21" s="624"/>
    </row>
    <row r="22" spans="1:50" s="32" customFormat="1" ht="30" customHeight="1" thickBot="1">
      <c r="A22" s="1817" t="s">
        <v>55</v>
      </c>
      <c r="B22" s="1818"/>
      <c r="C22" s="375"/>
      <c r="D22" s="375"/>
      <c r="E22" s="484"/>
      <c r="F22" s="375"/>
      <c r="G22" s="485">
        <f aca="true" t="shared" si="1" ref="G22:M22">SUMIF($B$11:$B$19,"=* ДДМА*",G11:G19)</f>
        <v>3</v>
      </c>
      <c r="H22" s="375">
        <f t="shared" si="1"/>
        <v>90</v>
      </c>
      <c r="I22" s="375">
        <f t="shared" si="1"/>
        <v>8</v>
      </c>
      <c r="J22" s="375">
        <f t="shared" si="1"/>
        <v>4</v>
      </c>
      <c r="K22" s="375">
        <f t="shared" si="1"/>
        <v>0</v>
      </c>
      <c r="L22" s="375">
        <f t="shared" si="1"/>
        <v>4</v>
      </c>
      <c r="M22" s="484">
        <f t="shared" si="1"/>
        <v>82</v>
      </c>
      <c r="N22" s="486">
        <f>SUM(N11:N19)</f>
        <v>4</v>
      </c>
      <c r="O22" s="486"/>
      <c r="P22" s="486">
        <f>SUM(P11:P19)</f>
        <v>0</v>
      </c>
      <c r="Q22" s="486"/>
      <c r="R22" s="486">
        <f>SUM(R11:R19)</f>
        <v>0</v>
      </c>
      <c r="S22" s="486"/>
      <c r="T22" s="486">
        <f>SUM(T11:T19)</f>
        <v>0</v>
      </c>
      <c r="U22" s="486"/>
      <c r="V22" s="486">
        <f>SUM(V11:V19)</f>
        <v>0</v>
      </c>
      <c r="W22" s="486"/>
      <c r="X22" s="486">
        <f>SUM(X11:X19)</f>
        <v>4</v>
      </c>
      <c r="Y22" s="486"/>
      <c r="Z22" s="487">
        <f>SUM(Z11:Z19)</f>
        <v>0</v>
      </c>
      <c r="AA22" s="810"/>
      <c r="AB22" s="8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8"/>
      <c r="AU22" s="8"/>
      <c r="AV22" s="8"/>
      <c r="AW22" s="8"/>
      <c r="AX22" s="8"/>
    </row>
    <row r="23" spans="1:30" ht="30" customHeight="1" thickBot="1">
      <c r="A23" s="1775" t="s">
        <v>56</v>
      </c>
      <c r="B23" s="1776"/>
      <c r="C23" s="1776"/>
      <c r="D23" s="1776"/>
      <c r="E23" s="1776"/>
      <c r="F23" s="1776"/>
      <c r="G23" s="1776"/>
      <c r="H23" s="1776"/>
      <c r="I23" s="1776"/>
      <c r="J23" s="1776"/>
      <c r="K23" s="1776"/>
      <c r="L23" s="1776"/>
      <c r="M23" s="1776"/>
      <c r="N23" s="1776"/>
      <c r="O23" s="1776"/>
      <c r="P23" s="1776"/>
      <c r="Q23" s="1776"/>
      <c r="R23" s="1776"/>
      <c r="S23" s="1776"/>
      <c r="T23" s="1776"/>
      <c r="U23" s="1776"/>
      <c r="V23" s="1776"/>
      <c r="W23" s="1776"/>
      <c r="X23" s="1776"/>
      <c r="Y23" s="1776"/>
      <c r="Z23" s="1777"/>
      <c r="AA23" s="811"/>
      <c r="AB23" s="36"/>
      <c r="AC23" s="36"/>
      <c r="AD23" s="36"/>
    </row>
    <row r="24" spans="1:45" s="6" customFormat="1" ht="41.25" customHeight="1">
      <c r="A24" s="488" t="s">
        <v>127</v>
      </c>
      <c r="B24" s="821" t="s">
        <v>197</v>
      </c>
      <c r="C24" s="490"/>
      <c r="D24" s="490"/>
      <c r="E24" s="490"/>
      <c r="F24" s="490"/>
      <c r="G24" s="945">
        <v>4</v>
      </c>
      <c r="H24" s="492">
        <f aca="true" t="shared" si="2" ref="H24:H61">G24*30</f>
        <v>120</v>
      </c>
      <c r="I24" s="114"/>
      <c r="J24" s="114"/>
      <c r="K24" s="110"/>
      <c r="L24" s="110"/>
      <c r="M24" s="386"/>
      <c r="N24" s="91"/>
      <c r="O24" s="277"/>
      <c r="P24" s="115"/>
      <c r="Q24" s="277"/>
      <c r="R24" s="117"/>
      <c r="S24" s="263"/>
      <c r="T24" s="117"/>
      <c r="U24" s="263"/>
      <c r="V24" s="117"/>
      <c r="W24" s="263"/>
      <c r="X24" s="92"/>
      <c r="Y24" s="651"/>
      <c r="Z24" s="141"/>
      <c r="AA24" s="812"/>
      <c r="AC24" s="619"/>
      <c r="AD24" s="625"/>
      <c r="AE24" s="625"/>
      <c r="AF24" s="625"/>
      <c r="AG24" s="625"/>
      <c r="AH24" s="625"/>
      <c r="AI24" s="626"/>
      <c r="AJ24" s="625"/>
      <c r="AK24" s="626"/>
      <c r="AL24" s="626"/>
      <c r="AM24" s="626"/>
      <c r="AN24" s="626"/>
      <c r="AO24" s="626"/>
      <c r="AP24" s="626"/>
      <c r="AQ24" s="552"/>
      <c r="AR24" s="552"/>
      <c r="AS24" s="627"/>
    </row>
    <row r="25" spans="1:45" s="6" customFormat="1" ht="36" customHeight="1">
      <c r="A25" s="493" t="s">
        <v>198</v>
      </c>
      <c r="B25" s="494" t="s">
        <v>202</v>
      </c>
      <c r="C25" s="495"/>
      <c r="D25" s="495"/>
      <c r="E25" s="496"/>
      <c r="F25" s="496"/>
      <c r="G25" s="876">
        <v>2</v>
      </c>
      <c r="H25" s="498">
        <f t="shared" si="2"/>
        <v>60</v>
      </c>
      <c r="I25" s="114"/>
      <c r="J25" s="114"/>
      <c r="K25" s="110"/>
      <c r="L25" s="110"/>
      <c r="M25" s="386"/>
      <c r="N25" s="91"/>
      <c r="O25" s="277"/>
      <c r="P25" s="115"/>
      <c r="Q25" s="277"/>
      <c r="R25" s="117"/>
      <c r="S25" s="263"/>
      <c r="T25" s="117"/>
      <c r="U25" s="263"/>
      <c r="V25" s="117"/>
      <c r="W25" s="263"/>
      <c r="X25" s="92"/>
      <c r="Y25" s="651"/>
      <c r="Z25" s="141"/>
      <c r="AA25" s="812"/>
      <c r="AC25" s="619"/>
      <c r="AD25" s="625"/>
      <c r="AE25" s="625"/>
      <c r="AF25" s="625"/>
      <c r="AG25" s="625"/>
      <c r="AH25" s="625"/>
      <c r="AI25" s="626"/>
      <c r="AJ25" s="625"/>
      <c r="AK25" s="626"/>
      <c r="AL25" s="626"/>
      <c r="AM25" s="626"/>
      <c r="AN25" s="626"/>
      <c r="AO25" s="626"/>
      <c r="AP25" s="626"/>
      <c r="AQ25" s="552"/>
      <c r="AR25" s="552"/>
      <c r="AS25" s="627"/>
    </row>
    <row r="26" spans="1:45" s="6" customFormat="1" ht="34.5" customHeight="1">
      <c r="A26" s="499" t="s">
        <v>199</v>
      </c>
      <c r="B26" s="500" t="s">
        <v>200</v>
      </c>
      <c r="C26" s="501"/>
      <c r="D26" s="502"/>
      <c r="E26" s="503"/>
      <c r="F26" s="504"/>
      <c r="G26" s="877">
        <v>2</v>
      </c>
      <c r="H26" s="506">
        <f t="shared" si="2"/>
        <v>60</v>
      </c>
      <c r="I26" s="114"/>
      <c r="J26" s="114"/>
      <c r="K26" s="110"/>
      <c r="L26" s="110"/>
      <c r="M26" s="386"/>
      <c r="N26" s="91"/>
      <c r="O26" s="277"/>
      <c r="P26" s="115"/>
      <c r="Q26" s="277"/>
      <c r="R26" s="117"/>
      <c r="S26" s="263"/>
      <c r="T26" s="117"/>
      <c r="U26" s="263"/>
      <c r="V26" s="117"/>
      <c r="W26" s="263"/>
      <c r="X26" s="92"/>
      <c r="Y26" s="651"/>
      <c r="Z26" s="141"/>
      <c r="AA26" s="812"/>
      <c r="AC26" s="619"/>
      <c r="AD26" s="625"/>
      <c r="AE26" s="625"/>
      <c r="AF26" s="625"/>
      <c r="AG26" s="625"/>
      <c r="AH26" s="625"/>
      <c r="AI26" s="626"/>
      <c r="AJ26" s="625"/>
      <c r="AK26" s="626"/>
      <c r="AL26" s="626"/>
      <c r="AM26" s="626"/>
      <c r="AN26" s="626"/>
      <c r="AO26" s="626"/>
      <c r="AP26" s="626"/>
      <c r="AQ26" s="552"/>
      <c r="AR26" s="552"/>
      <c r="AS26" s="627"/>
    </row>
    <row r="27" spans="1:45" s="6" customFormat="1" ht="26.25" customHeight="1" thickBot="1">
      <c r="A27" s="507"/>
      <c r="B27" s="508" t="s">
        <v>48</v>
      </c>
      <c r="C27" s="509"/>
      <c r="D27" s="510"/>
      <c r="E27" s="511"/>
      <c r="F27" s="512"/>
      <c r="G27" s="878">
        <v>0.5</v>
      </c>
      <c r="H27" s="514">
        <f t="shared" si="2"/>
        <v>15</v>
      </c>
      <c r="I27" s="138"/>
      <c r="J27" s="138"/>
      <c r="K27" s="139"/>
      <c r="L27" s="139"/>
      <c r="M27" s="388"/>
      <c r="N27" s="75"/>
      <c r="O27" s="298"/>
      <c r="P27" s="172"/>
      <c r="Q27" s="298"/>
      <c r="R27" s="173"/>
      <c r="S27" s="268"/>
      <c r="T27" s="173"/>
      <c r="U27" s="268"/>
      <c r="V27" s="173"/>
      <c r="W27" s="268"/>
      <c r="X27" s="76"/>
      <c r="Y27" s="652"/>
      <c r="Z27" s="515"/>
      <c r="AA27" s="812"/>
      <c r="AC27" s="619"/>
      <c r="AD27" s="625"/>
      <c r="AE27" s="625"/>
      <c r="AF27" s="625"/>
      <c r="AG27" s="625"/>
      <c r="AH27" s="625"/>
      <c r="AI27" s="626"/>
      <c r="AJ27" s="625"/>
      <c r="AK27" s="626"/>
      <c r="AL27" s="626"/>
      <c r="AM27" s="626"/>
      <c r="AN27" s="626"/>
      <c r="AO27" s="626"/>
      <c r="AP27" s="626"/>
      <c r="AQ27" s="552"/>
      <c r="AR27" s="552"/>
      <c r="AS27" s="627"/>
    </row>
    <row r="28" spans="1:45" s="6" customFormat="1" ht="29.25" customHeight="1" thickBot="1">
      <c r="A28" s="499" t="s">
        <v>201</v>
      </c>
      <c r="B28" s="98" t="s">
        <v>61</v>
      </c>
      <c r="C28" s="126">
        <v>6</v>
      </c>
      <c r="D28" s="149"/>
      <c r="E28" s="150"/>
      <c r="F28" s="149"/>
      <c r="G28" s="243">
        <v>1.5</v>
      </c>
      <c r="H28" s="516">
        <f t="shared" si="2"/>
        <v>45</v>
      </c>
      <c r="I28" s="684">
        <v>4</v>
      </c>
      <c r="J28" s="685">
        <v>4</v>
      </c>
      <c r="K28" s="126"/>
      <c r="L28" s="126"/>
      <c r="M28" s="383">
        <f>H28-I28</f>
        <v>41</v>
      </c>
      <c r="N28" s="81"/>
      <c r="O28" s="279"/>
      <c r="P28" s="130"/>
      <c r="Q28" s="279"/>
      <c r="R28" s="134"/>
      <c r="S28" s="262"/>
      <c r="T28" s="134"/>
      <c r="U28" s="262"/>
      <c r="V28" s="134"/>
      <c r="W28" s="262"/>
      <c r="X28" s="683">
        <v>4</v>
      </c>
      <c r="Y28" s="653"/>
      <c r="Z28" s="228"/>
      <c r="AA28" s="812">
        <v>3</v>
      </c>
      <c r="AC28" s="5" t="s">
        <v>301</v>
      </c>
      <c r="AD28" s="940">
        <f>SUMIF(AA24:AA64,1,G24:G62)</f>
        <v>24.5</v>
      </c>
      <c r="AE28" s="940">
        <f>G31+G39+G40+G49+G53+G60+G61</f>
        <v>24.5</v>
      </c>
      <c r="AF28" s="625"/>
      <c r="AG28" s="625"/>
      <c r="AH28" s="625"/>
      <c r="AI28" s="626"/>
      <c r="AJ28" s="625"/>
      <c r="AK28" s="626"/>
      <c r="AL28" s="626"/>
      <c r="AM28" s="626"/>
      <c r="AN28" s="626"/>
      <c r="AO28" s="626"/>
      <c r="AP28" s="626"/>
      <c r="AQ28" s="552"/>
      <c r="AR28" s="552"/>
      <c r="AS28" s="627"/>
    </row>
    <row r="29" spans="1:50" s="12" customFormat="1" ht="27.75" customHeight="1">
      <c r="A29" s="91" t="s">
        <v>128</v>
      </c>
      <c r="B29" s="109" t="s">
        <v>57</v>
      </c>
      <c r="C29" s="110"/>
      <c r="D29" s="111"/>
      <c r="E29" s="112"/>
      <c r="F29" s="335"/>
      <c r="G29" s="307">
        <v>7</v>
      </c>
      <c r="H29" s="113">
        <f t="shared" si="2"/>
        <v>210</v>
      </c>
      <c r="I29" s="114"/>
      <c r="J29" s="114"/>
      <c r="K29" s="110"/>
      <c r="L29" s="110"/>
      <c r="M29" s="386"/>
      <c r="N29" s="91"/>
      <c r="O29" s="277"/>
      <c r="P29" s="115"/>
      <c r="Q29" s="596"/>
      <c r="R29" s="117"/>
      <c r="S29" s="260"/>
      <c r="T29" s="118"/>
      <c r="U29" s="260"/>
      <c r="V29" s="118"/>
      <c r="W29" s="260"/>
      <c r="X29" s="118"/>
      <c r="Y29" s="260"/>
      <c r="Z29" s="118"/>
      <c r="AA29" s="813"/>
      <c r="AC29" s="5" t="s">
        <v>302</v>
      </c>
      <c r="AD29" s="940">
        <f>SUMIF(AA24:AA64,2,G24:G62)</f>
        <v>6</v>
      </c>
      <c r="AE29" s="940">
        <f>G45+G50+G56+G62</f>
        <v>6</v>
      </c>
      <c r="AF29" s="625"/>
      <c r="AG29" s="628"/>
      <c r="AH29" s="628"/>
      <c r="AI29" s="626"/>
      <c r="AJ29" s="629"/>
      <c r="AK29" s="629"/>
      <c r="AL29" s="629"/>
      <c r="AM29" s="629"/>
      <c r="AN29" s="629"/>
      <c r="AO29" s="629"/>
      <c r="AP29" s="629"/>
      <c r="AQ29" s="629"/>
      <c r="AR29" s="629"/>
      <c r="AS29" s="629"/>
      <c r="AT29" s="6"/>
      <c r="AU29" s="6"/>
      <c r="AV29" s="6"/>
      <c r="AW29" s="6"/>
      <c r="AX29" s="6"/>
    </row>
    <row r="30" spans="1:50" s="12" customFormat="1" ht="20.25" customHeight="1" thickBot="1">
      <c r="A30" s="108"/>
      <c r="B30" s="72" t="s">
        <v>48</v>
      </c>
      <c r="C30" s="119"/>
      <c r="D30" s="120"/>
      <c r="E30" s="121"/>
      <c r="F30" s="522"/>
      <c r="G30" s="313">
        <v>3.5</v>
      </c>
      <c r="H30" s="328">
        <f t="shared" si="2"/>
        <v>105</v>
      </c>
      <c r="I30" s="122"/>
      <c r="J30" s="123"/>
      <c r="K30" s="119"/>
      <c r="L30" s="119"/>
      <c r="M30" s="387"/>
      <c r="N30" s="124"/>
      <c r="O30" s="293"/>
      <c r="P30" s="124"/>
      <c r="Q30" s="293"/>
      <c r="R30" s="124"/>
      <c r="S30" s="261"/>
      <c r="T30" s="125"/>
      <c r="U30" s="261"/>
      <c r="V30" s="125"/>
      <c r="W30" s="261"/>
      <c r="X30" s="125"/>
      <c r="Y30" s="261"/>
      <c r="Z30" s="125"/>
      <c r="AA30" s="813"/>
      <c r="AC30" s="5" t="s">
        <v>303</v>
      </c>
      <c r="AD30" s="940">
        <f>SUMIF(AA24:AA64,3,G24:G62)</f>
        <v>4.5</v>
      </c>
      <c r="AE30" s="941">
        <f>G28+G35+G46</f>
        <v>4.5</v>
      </c>
      <c r="AF30" s="630"/>
      <c r="AG30" s="630"/>
      <c r="AH30" s="630"/>
      <c r="AI30" s="630"/>
      <c r="AJ30" s="629"/>
      <c r="AK30" s="629"/>
      <c r="AL30" s="629"/>
      <c r="AM30" s="629"/>
      <c r="AN30" s="629"/>
      <c r="AO30" s="629"/>
      <c r="AP30" s="629"/>
      <c r="AQ30" s="629"/>
      <c r="AR30" s="629"/>
      <c r="AS30" s="629"/>
      <c r="AT30" s="6"/>
      <c r="AU30" s="6"/>
      <c r="AV30" s="6"/>
      <c r="AW30" s="6"/>
      <c r="AX30" s="6"/>
    </row>
    <row r="31" spans="1:45" s="6" customFormat="1" ht="18.75" customHeight="1" thickBot="1">
      <c r="A31" s="91" t="s">
        <v>129</v>
      </c>
      <c r="B31" s="98" t="s">
        <v>58</v>
      </c>
      <c r="C31" s="126">
        <v>2</v>
      </c>
      <c r="D31" s="126"/>
      <c r="E31" s="127"/>
      <c r="F31" s="524"/>
      <c r="G31" s="777">
        <v>3.5</v>
      </c>
      <c r="H31" s="778">
        <f t="shared" si="2"/>
        <v>105</v>
      </c>
      <c r="I31" s="779">
        <f>SUM(J31:L31)</f>
        <v>8</v>
      </c>
      <c r="J31" s="162">
        <v>6</v>
      </c>
      <c r="K31" s="177">
        <v>2</v>
      </c>
      <c r="L31" s="177"/>
      <c r="M31" s="392">
        <f>H31-I31</f>
        <v>97</v>
      </c>
      <c r="N31" s="780"/>
      <c r="O31" s="280"/>
      <c r="P31" s="688">
        <v>6</v>
      </c>
      <c r="Q31" s="781">
        <v>2</v>
      </c>
      <c r="R31" s="780"/>
      <c r="S31" s="269"/>
      <c r="T31" s="179"/>
      <c r="U31" s="269"/>
      <c r="V31" s="179"/>
      <c r="W31" s="269"/>
      <c r="X31" s="179"/>
      <c r="Y31" s="659"/>
      <c r="Z31" s="181"/>
      <c r="AA31" s="812">
        <v>1</v>
      </c>
      <c r="AC31" s="630"/>
      <c r="AD31" s="625"/>
      <c r="AE31" s="625"/>
      <c r="AF31" s="631"/>
      <c r="AG31" s="630"/>
      <c r="AH31" s="632"/>
      <c r="AI31" s="630"/>
      <c r="AJ31" s="628"/>
      <c r="AK31" s="626"/>
      <c r="AL31" s="626"/>
      <c r="AM31" s="626"/>
      <c r="AN31" s="626"/>
      <c r="AO31" s="626"/>
      <c r="AP31" s="626"/>
      <c r="AQ31" s="626"/>
      <c r="AR31" s="626"/>
      <c r="AS31" s="626"/>
    </row>
    <row r="32" spans="1:45" s="6" customFormat="1" ht="22.5" customHeight="1">
      <c r="A32" s="91" t="s">
        <v>130</v>
      </c>
      <c r="B32" s="136" t="s">
        <v>116</v>
      </c>
      <c r="C32" s="137"/>
      <c r="D32" s="139"/>
      <c r="E32" s="190"/>
      <c r="F32" s="190"/>
      <c r="G32" s="879">
        <v>3</v>
      </c>
      <c r="H32" s="330">
        <f t="shared" si="2"/>
        <v>90</v>
      </c>
      <c r="I32" s="791"/>
      <c r="J32" s="791"/>
      <c r="K32" s="792"/>
      <c r="L32" s="792"/>
      <c r="M32" s="391"/>
      <c r="N32" s="70"/>
      <c r="O32" s="793"/>
      <c r="P32" s="331"/>
      <c r="Q32" s="332"/>
      <c r="R32" s="160"/>
      <c r="S32" s="266"/>
      <c r="T32" s="160"/>
      <c r="U32" s="266"/>
      <c r="V32" s="794"/>
      <c r="W32" s="795"/>
      <c r="X32" s="794"/>
      <c r="Y32" s="795"/>
      <c r="Z32" s="794"/>
      <c r="AA32" s="812"/>
      <c r="AC32" s="619"/>
      <c r="AD32" s="619"/>
      <c r="AE32" s="619"/>
      <c r="AF32" s="625"/>
      <c r="AG32" s="625"/>
      <c r="AH32" s="625"/>
      <c r="AI32" s="626"/>
      <c r="AJ32" s="626"/>
      <c r="AK32" s="626"/>
      <c r="AL32" s="626"/>
      <c r="AM32" s="626"/>
      <c r="AN32" s="626"/>
      <c r="AO32" s="629"/>
      <c r="AP32" s="629"/>
      <c r="AQ32" s="629"/>
      <c r="AR32" s="629"/>
      <c r="AS32" s="629"/>
    </row>
    <row r="33" spans="1:45" s="6" customFormat="1" ht="22.5" customHeight="1">
      <c r="A33" s="499" t="s">
        <v>131</v>
      </c>
      <c r="B33" s="774" t="s">
        <v>260</v>
      </c>
      <c r="C33" s="689"/>
      <c r="D33" s="689"/>
      <c r="E33" s="775"/>
      <c r="F33" s="775"/>
      <c r="G33" s="946">
        <f>G34+G35</f>
        <v>3.5</v>
      </c>
      <c r="H33" s="690">
        <f>G33*30</f>
        <v>105</v>
      </c>
      <c r="I33" s="791"/>
      <c r="J33" s="791"/>
      <c r="K33" s="792"/>
      <c r="L33" s="792"/>
      <c r="M33" s="391"/>
      <c r="N33" s="70"/>
      <c r="O33" s="793"/>
      <c r="P33" s="331"/>
      <c r="Q33" s="332"/>
      <c r="R33" s="160"/>
      <c r="S33" s="266"/>
      <c r="T33" s="160"/>
      <c r="U33" s="266"/>
      <c r="V33" s="794"/>
      <c r="W33" s="795"/>
      <c r="X33" s="794"/>
      <c r="Y33" s="795"/>
      <c r="Z33" s="794"/>
      <c r="AA33" s="812"/>
      <c r="AC33" s="619"/>
      <c r="AD33" s="619"/>
      <c r="AE33" s="619"/>
      <c r="AF33" s="625"/>
      <c r="AG33" s="625"/>
      <c r="AH33" s="625"/>
      <c r="AI33" s="626"/>
      <c r="AJ33" s="626"/>
      <c r="AK33" s="626"/>
      <c r="AL33" s="626"/>
      <c r="AM33" s="626"/>
      <c r="AN33" s="626"/>
      <c r="AO33" s="629"/>
      <c r="AP33" s="629"/>
      <c r="AQ33" s="629"/>
      <c r="AR33" s="629"/>
      <c r="AS33" s="629"/>
    </row>
    <row r="34" spans="1:45" s="6" customFormat="1" ht="22.5" customHeight="1" thickBot="1">
      <c r="A34" s="776"/>
      <c r="B34" s="691" t="s">
        <v>48</v>
      </c>
      <c r="C34" s="495"/>
      <c r="D34" s="495"/>
      <c r="E34" s="496"/>
      <c r="F34" s="496"/>
      <c r="G34" s="946">
        <v>0.5</v>
      </c>
      <c r="H34" s="690">
        <f>G34*30</f>
        <v>15</v>
      </c>
      <c r="I34" s="791"/>
      <c r="J34" s="791"/>
      <c r="K34" s="792"/>
      <c r="L34" s="792"/>
      <c r="M34" s="391"/>
      <c r="N34" s="70"/>
      <c r="O34" s="793"/>
      <c r="P34" s="331"/>
      <c r="Q34" s="332"/>
      <c r="R34" s="160"/>
      <c r="S34" s="266"/>
      <c r="T34" s="160"/>
      <c r="U34" s="266"/>
      <c r="V34" s="794"/>
      <c r="W34" s="795"/>
      <c r="X34" s="794"/>
      <c r="Y34" s="795"/>
      <c r="Z34" s="794"/>
      <c r="AA34" s="812"/>
      <c r="AC34" s="619"/>
      <c r="AD34" s="619"/>
      <c r="AE34" s="619"/>
      <c r="AF34" s="625"/>
      <c r="AG34" s="625"/>
      <c r="AH34" s="625"/>
      <c r="AI34" s="626"/>
      <c r="AJ34" s="626"/>
      <c r="AK34" s="626"/>
      <c r="AL34" s="626"/>
      <c r="AM34" s="626"/>
      <c r="AN34" s="626"/>
      <c r="AO34" s="629"/>
      <c r="AP34" s="629"/>
      <c r="AQ34" s="629"/>
      <c r="AR34" s="629"/>
      <c r="AS34" s="629"/>
    </row>
    <row r="35" spans="1:45" s="6" customFormat="1" ht="36.75" customHeight="1" thickBot="1">
      <c r="A35" s="519" t="s">
        <v>261</v>
      </c>
      <c r="B35" s="182" t="s">
        <v>203</v>
      </c>
      <c r="C35" s="149"/>
      <c r="D35" s="126">
        <v>5</v>
      </c>
      <c r="E35" s="150"/>
      <c r="F35" s="149"/>
      <c r="G35" s="947">
        <v>3</v>
      </c>
      <c r="H35" s="782">
        <f>G35*30</f>
        <v>90</v>
      </c>
      <c r="I35" s="783">
        <f>SUM(J35:L35)</f>
        <v>4</v>
      </c>
      <c r="J35" s="783">
        <v>4</v>
      </c>
      <c r="K35" s="784"/>
      <c r="L35" s="784"/>
      <c r="M35" s="785">
        <f>H35-I35</f>
        <v>86</v>
      </c>
      <c r="N35" s="229"/>
      <c r="O35" s="786"/>
      <c r="P35" s="230"/>
      <c r="Q35" s="281"/>
      <c r="R35" s="231"/>
      <c r="S35" s="787"/>
      <c r="T35" s="788"/>
      <c r="U35" s="787"/>
      <c r="V35" s="350">
        <v>4</v>
      </c>
      <c r="W35" s="789"/>
      <c r="X35" s="230"/>
      <c r="Y35" s="281"/>
      <c r="Z35" s="790"/>
      <c r="AA35" s="812">
        <v>3</v>
      </c>
      <c r="AC35" s="619"/>
      <c r="AD35" s="625"/>
      <c r="AE35" s="625"/>
      <c r="AF35" s="625"/>
      <c r="AG35" s="625"/>
      <c r="AH35" s="625"/>
      <c r="AI35" s="626"/>
      <c r="AJ35" s="625"/>
      <c r="AK35" s="626"/>
      <c r="AL35" s="626"/>
      <c r="AM35" s="626"/>
      <c r="AN35" s="626"/>
      <c r="AO35" s="626"/>
      <c r="AP35" s="626"/>
      <c r="AQ35" s="625"/>
      <c r="AR35" s="625"/>
      <c r="AS35" s="627"/>
    </row>
    <row r="36" spans="1:45" s="6" customFormat="1" ht="24.75" customHeight="1">
      <c r="A36" s="91" t="s">
        <v>132</v>
      </c>
      <c r="B36" s="109" t="s">
        <v>262</v>
      </c>
      <c r="C36" s="111"/>
      <c r="D36" s="111"/>
      <c r="E36" s="112"/>
      <c r="F36" s="335"/>
      <c r="G36" s="948">
        <f>G37+G38</f>
        <v>13.5</v>
      </c>
      <c r="H36" s="113">
        <f t="shared" si="2"/>
        <v>405</v>
      </c>
      <c r="I36" s="114"/>
      <c r="J36" s="114"/>
      <c r="K36" s="110"/>
      <c r="L36" s="110"/>
      <c r="M36" s="386"/>
      <c r="N36" s="91"/>
      <c r="O36" s="277"/>
      <c r="P36" s="115"/>
      <c r="Q36" s="277"/>
      <c r="R36" s="117"/>
      <c r="S36" s="263"/>
      <c r="T36" s="117"/>
      <c r="U36" s="263"/>
      <c r="V36" s="117"/>
      <c r="W36" s="263"/>
      <c r="X36" s="117"/>
      <c r="Y36" s="263"/>
      <c r="Z36" s="118"/>
      <c r="AA36" s="812"/>
      <c r="AC36" s="619"/>
      <c r="AD36" s="625"/>
      <c r="AE36" s="625"/>
      <c r="AF36" s="625"/>
      <c r="AG36" s="625"/>
      <c r="AH36" s="625"/>
      <c r="AI36" s="626"/>
      <c r="AJ36" s="626"/>
      <c r="AK36" s="626"/>
      <c r="AL36" s="626"/>
      <c r="AM36" s="626"/>
      <c r="AN36" s="626"/>
      <c r="AO36" s="626"/>
      <c r="AP36" s="626"/>
      <c r="AQ36" s="626"/>
      <c r="AR36" s="626"/>
      <c r="AS36" s="629"/>
    </row>
    <row r="37" spans="1:45" s="6" customFormat="1" ht="20.25" customHeight="1" thickBot="1">
      <c r="A37" s="108"/>
      <c r="B37" s="153" t="s">
        <v>48</v>
      </c>
      <c r="C37" s="154"/>
      <c r="D37" s="155"/>
      <c r="E37" s="156"/>
      <c r="F37" s="319"/>
      <c r="G37" s="943">
        <v>6.5</v>
      </c>
      <c r="H37" s="113">
        <f t="shared" si="2"/>
        <v>195</v>
      </c>
      <c r="I37" s="103"/>
      <c r="J37" s="157"/>
      <c r="K37" s="158"/>
      <c r="L37" s="158"/>
      <c r="M37" s="390"/>
      <c r="N37" s="159"/>
      <c r="O37" s="295"/>
      <c r="P37" s="159"/>
      <c r="Q37" s="295"/>
      <c r="R37" s="159"/>
      <c r="S37" s="266"/>
      <c r="T37" s="160"/>
      <c r="U37" s="266"/>
      <c r="V37" s="160"/>
      <c r="W37" s="266"/>
      <c r="X37" s="160"/>
      <c r="Y37" s="266"/>
      <c r="Z37" s="160"/>
      <c r="AA37" s="812"/>
      <c r="AC37" s="630"/>
      <c r="AD37" s="630"/>
      <c r="AE37" s="630"/>
      <c r="AF37" s="630"/>
      <c r="AG37" s="630"/>
      <c r="AH37" s="630"/>
      <c r="AI37" s="630"/>
      <c r="AJ37" s="626"/>
      <c r="AK37" s="626"/>
      <c r="AL37" s="626"/>
      <c r="AM37" s="626"/>
      <c r="AN37" s="626"/>
      <c r="AO37" s="626"/>
      <c r="AP37" s="626"/>
      <c r="AQ37" s="626"/>
      <c r="AR37" s="626"/>
      <c r="AS37" s="626"/>
    </row>
    <row r="38" spans="1:45" s="6" customFormat="1" ht="24" customHeight="1" thickBot="1">
      <c r="A38" s="91"/>
      <c r="B38" s="72" t="s">
        <v>135</v>
      </c>
      <c r="C38" s="143"/>
      <c r="D38" s="143"/>
      <c r="E38" s="161"/>
      <c r="F38" s="525"/>
      <c r="G38" s="949">
        <v>7</v>
      </c>
      <c r="H38" s="328">
        <f t="shared" si="2"/>
        <v>210</v>
      </c>
      <c r="I38" s="162">
        <f>SUM(J38:L38)</f>
        <v>28</v>
      </c>
      <c r="J38" s="138">
        <v>20</v>
      </c>
      <c r="K38" s="139"/>
      <c r="L38" s="139">
        <v>8</v>
      </c>
      <c r="M38" s="388">
        <f>H38-I38</f>
        <v>182</v>
      </c>
      <c r="N38" s="107"/>
      <c r="O38" s="296"/>
      <c r="P38" s="163"/>
      <c r="Q38" s="293"/>
      <c r="R38" s="124"/>
      <c r="S38" s="264"/>
      <c r="T38" s="148"/>
      <c r="U38" s="264"/>
      <c r="V38" s="125"/>
      <c r="W38" s="261"/>
      <c r="X38" s="125"/>
      <c r="Y38" s="261"/>
      <c r="Z38" s="125"/>
      <c r="AA38" s="812"/>
      <c r="AC38" s="54"/>
      <c r="AD38" s="552"/>
      <c r="AE38" s="552"/>
      <c r="AF38" s="552"/>
      <c r="AG38" s="630"/>
      <c r="AH38" s="630"/>
      <c r="AI38" s="630"/>
      <c r="AJ38" s="626"/>
      <c r="AK38" s="626"/>
      <c r="AL38" s="626"/>
      <c r="AM38" s="626"/>
      <c r="AN38" s="626"/>
      <c r="AO38" s="629"/>
      <c r="AP38" s="629"/>
      <c r="AQ38" s="629"/>
      <c r="AR38" s="629"/>
      <c r="AS38" s="629"/>
    </row>
    <row r="39" spans="1:45" s="6" customFormat="1" ht="18.75" customHeight="1" thickBot="1">
      <c r="A39" s="519" t="s">
        <v>133</v>
      </c>
      <c r="B39" s="98" t="s">
        <v>59</v>
      </c>
      <c r="C39" s="933">
        <v>1</v>
      </c>
      <c r="D39" s="164"/>
      <c r="E39" s="150"/>
      <c r="F39" s="149"/>
      <c r="G39" s="950">
        <v>4</v>
      </c>
      <c r="H39" s="516">
        <f t="shared" si="2"/>
        <v>120</v>
      </c>
      <c r="I39" s="165">
        <v>16</v>
      </c>
      <c r="J39" s="166">
        <v>12</v>
      </c>
      <c r="K39" s="167"/>
      <c r="L39" s="167" t="s">
        <v>275</v>
      </c>
      <c r="M39" s="383">
        <f>H39-I39</f>
        <v>104</v>
      </c>
      <c r="N39" s="151">
        <v>12</v>
      </c>
      <c r="O39" s="270">
        <v>4</v>
      </c>
      <c r="P39" s="83"/>
      <c r="Q39" s="598"/>
      <c r="R39" s="129"/>
      <c r="S39" s="262"/>
      <c r="T39" s="134"/>
      <c r="U39" s="262"/>
      <c r="V39" s="168"/>
      <c r="W39" s="267"/>
      <c r="X39" s="168"/>
      <c r="Y39" s="655"/>
      <c r="Z39" s="169"/>
      <c r="AA39" s="812">
        <v>1</v>
      </c>
      <c r="AC39" s="633"/>
      <c r="AD39" s="625"/>
      <c r="AE39" s="631"/>
      <c r="AF39" s="552"/>
      <c r="AG39" s="54"/>
      <c r="AH39" s="54"/>
      <c r="AI39" s="630"/>
      <c r="AJ39" s="626"/>
      <c r="AK39" s="626"/>
      <c r="AL39" s="626"/>
      <c r="AM39" s="626"/>
      <c r="AN39" s="626"/>
      <c r="AO39" s="629"/>
      <c r="AP39" s="629"/>
      <c r="AQ39" s="629"/>
      <c r="AR39" s="629"/>
      <c r="AS39" s="629"/>
    </row>
    <row r="40" spans="1:45" s="6" customFormat="1" ht="20.25" customHeight="1" thickBot="1">
      <c r="A40" s="519" t="s">
        <v>134</v>
      </c>
      <c r="B40" s="98" t="s">
        <v>59</v>
      </c>
      <c r="C40" s="934">
        <v>2</v>
      </c>
      <c r="D40" s="170"/>
      <c r="E40" s="312"/>
      <c r="F40" s="528"/>
      <c r="G40" s="950">
        <v>3</v>
      </c>
      <c r="H40" s="516">
        <f t="shared" si="2"/>
        <v>90</v>
      </c>
      <c r="I40" s="165">
        <v>12</v>
      </c>
      <c r="J40" s="166">
        <v>8</v>
      </c>
      <c r="K40" s="167"/>
      <c r="L40" s="167" t="s">
        <v>275</v>
      </c>
      <c r="M40" s="383">
        <f>H40-I40</f>
        <v>78</v>
      </c>
      <c r="N40" s="81"/>
      <c r="O40" s="265"/>
      <c r="P40" s="131">
        <v>8</v>
      </c>
      <c r="Q40" s="270">
        <v>4</v>
      </c>
      <c r="R40" s="78"/>
      <c r="S40" s="262"/>
      <c r="T40" s="134"/>
      <c r="U40" s="262"/>
      <c r="V40" s="168"/>
      <c r="W40" s="267"/>
      <c r="X40" s="168"/>
      <c r="Y40" s="655"/>
      <c r="Z40" s="169"/>
      <c r="AA40" s="812">
        <v>1</v>
      </c>
      <c r="AC40" s="619"/>
      <c r="AD40" s="625"/>
      <c r="AE40" s="552"/>
      <c r="AF40" s="631"/>
      <c r="AG40" s="634"/>
      <c r="AH40" s="631"/>
      <c r="AI40" s="635"/>
      <c r="AJ40" s="626"/>
      <c r="AK40" s="626"/>
      <c r="AL40" s="626"/>
      <c r="AM40" s="626"/>
      <c r="AN40" s="626"/>
      <c r="AO40" s="629"/>
      <c r="AP40" s="629"/>
      <c r="AQ40" s="629"/>
      <c r="AR40" s="629"/>
      <c r="AS40" s="629"/>
    </row>
    <row r="41" spans="1:45" s="6" customFormat="1" ht="33" customHeight="1" thickBot="1">
      <c r="A41" s="91" t="s">
        <v>136</v>
      </c>
      <c r="B41" s="882" t="s">
        <v>60</v>
      </c>
      <c r="C41" s="883"/>
      <c r="D41" s="883"/>
      <c r="E41" s="884"/>
      <c r="F41" s="885"/>
      <c r="G41" s="825">
        <v>7</v>
      </c>
      <c r="H41" s="113">
        <f t="shared" si="2"/>
        <v>210</v>
      </c>
      <c r="I41" s="114"/>
      <c r="J41" s="114"/>
      <c r="K41" s="110"/>
      <c r="L41" s="110"/>
      <c r="M41" s="386"/>
      <c r="N41" s="75"/>
      <c r="O41" s="297"/>
      <c r="P41" s="527"/>
      <c r="Q41" s="298"/>
      <c r="R41" s="173"/>
      <c r="S41" s="268"/>
      <c r="T41" s="172"/>
      <c r="U41" s="298"/>
      <c r="V41" s="173"/>
      <c r="W41" s="268"/>
      <c r="X41" s="173"/>
      <c r="Y41" s="268"/>
      <c r="Z41" s="117"/>
      <c r="AA41" s="812"/>
      <c r="AC41" s="619"/>
      <c r="AD41" s="1845" t="s">
        <v>294</v>
      </c>
      <c r="AE41" s="1845"/>
      <c r="AF41" s="1845"/>
      <c r="AG41" s="1845"/>
      <c r="AH41" s="625"/>
      <c r="AI41" s="626"/>
      <c r="AJ41" s="626"/>
      <c r="AK41" s="626"/>
      <c r="AL41" s="626"/>
      <c r="AM41" s="625"/>
      <c r="AN41" s="625"/>
      <c r="AO41" s="626"/>
      <c r="AP41" s="626"/>
      <c r="AQ41" s="626"/>
      <c r="AR41" s="626"/>
      <c r="AS41" s="626"/>
    </row>
    <row r="42" spans="1:45" s="6" customFormat="1" ht="22.5" customHeight="1" thickBot="1">
      <c r="A42" s="73"/>
      <c r="B42" s="886" t="s">
        <v>48</v>
      </c>
      <c r="C42" s="887"/>
      <c r="D42" s="887"/>
      <c r="E42" s="888"/>
      <c r="F42" s="889"/>
      <c r="G42" s="958">
        <v>2</v>
      </c>
      <c r="H42" s="330">
        <f t="shared" si="2"/>
        <v>60</v>
      </c>
      <c r="I42" s="138"/>
      <c r="J42" s="138"/>
      <c r="K42" s="139"/>
      <c r="L42" s="139"/>
      <c r="M42" s="388"/>
      <c r="N42" s="146"/>
      <c r="O42" s="272"/>
      <c r="P42" s="147"/>
      <c r="Q42" s="278"/>
      <c r="R42" s="148"/>
      <c r="S42" s="264"/>
      <c r="T42" s="147"/>
      <c r="U42" s="278"/>
      <c r="V42" s="148"/>
      <c r="W42" s="264"/>
      <c r="X42" s="148"/>
      <c r="Y42" s="264"/>
      <c r="Z42" s="148"/>
      <c r="AA42" s="812"/>
      <c r="AC42" s="619"/>
      <c r="AD42" s="619"/>
      <c r="AE42" s="619"/>
      <c r="AF42" s="625"/>
      <c r="AG42" s="625"/>
      <c r="AH42" s="625"/>
      <c r="AI42" s="626"/>
      <c r="AJ42" s="626"/>
      <c r="AK42" s="626"/>
      <c r="AL42" s="626"/>
      <c r="AM42" s="625"/>
      <c r="AN42" s="625"/>
      <c r="AO42" s="626"/>
      <c r="AP42" s="626"/>
      <c r="AQ42" s="626"/>
      <c r="AR42" s="626"/>
      <c r="AS42" s="626"/>
    </row>
    <row r="43" spans="1:45" s="6" customFormat="1" ht="22.5" customHeight="1" thickBot="1">
      <c r="A43" s="84"/>
      <c r="B43" s="153" t="s">
        <v>135</v>
      </c>
      <c r="C43" s="956"/>
      <c r="D43" s="956"/>
      <c r="E43" s="957"/>
      <c r="F43" s="957"/>
      <c r="G43" s="962">
        <v>5</v>
      </c>
      <c r="H43" s="330">
        <f t="shared" si="2"/>
        <v>150</v>
      </c>
      <c r="I43" s="791">
        <f>I44+I45</f>
        <v>16</v>
      </c>
      <c r="J43" s="791">
        <v>12</v>
      </c>
      <c r="K43" s="792">
        <v>4</v>
      </c>
      <c r="L43" s="792"/>
      <c r="M43" s="383">
        <f>H43-I43</f>
        <v>134</v>
      </c>
      <c r="N43" s="70"/>
      <c r="O43" s="793"/>
      <c r="P43" s="331"/>
      <c r="Q43" s="332"/>
      <c r="R43" s="160"/>
      <c r="S43" s="266"/>
      <c r="T43" s="331"/>
      <c r="U43" s="332"/>
      <c r="V43" s="160"/>
      <c r="W43" s="266"/>
      <c r="X43" s="160"/>
      <c r="Y43" s="266"/>
      <c r="Z43" s="160"/>
      <c r="AA43" s="812"/>
      <c r="AC43" s="619"/>
      <c r="AD43" s="619"/>
      <c r="AE43" s="619"/>
      <c r="AF43" s="625"/>
      <c r="AG43" s="625"/>
      <c r="AH43" s="625"/>
      <c r="AI43" s="626"/>
      <c r="AJ43" s="626"/>
      <c r="AK43" s="626"/>
      <c r="AL43" s="626"/>
      <c r="AM43" s="625"/>
      <c r="AN43" s="625"/>
      <c r="AO43" s="626"/>
      <c r="AP43" s="626"/>
      <c r="AQ43" s="626"/>
      <c r="AR43" s="626"/>
      <c r="AS43" s="626"/>
    </row>
    <row r="44" spans="1:45" s="6" customFormat="1" ht="22.5" customHeight="1" thickBot="1">
      <c r="A44" s="84" t="s">
        <v>137</v>
      </c>
      <c r="B44" s="951" t="s">
        <v>58</v>
      </c>
      <c r="C44" s="956"/>
      <c r="D44" s="959">
        <v>3</v>
      </c>
      <c r="E44" s="957"/>
      <c r="F44" s="957"/>
      <c r="G44" s="962">
        <v>2.5</v>
      </c>
      <c r="H44" s="330">
        <f t="shared" si="2"/>
        <v>75</v>
      </c>
      <c r="I44" s="791">
        <v>8</v>
      </c>
      <c r="J44" s="783">
        <v>6</v>
      </c>
      <c r="K44" s="784" t="s">
        <v>278</v>
      </c>
      <c r="L44" s="792"/>
      <c r="M44" s="383">
        <f>H44-I44</f>
        <v>67</v>
      </c>
      <c r="N44" s="70"/>
      <c r="O44" s="793"/>
      <c r="P44" s="331"/>
      <c r="Q44" s="332"/>
      <c r="R44" s="960">
        <v>8</v>
      </c>
      <c r="S44" s="961">
        <v>0</v>
      </c>
      <c r="T44" s="331"/>
      <c r="U44" s="332"/>
      <c r="V44" s="160"/>
      <c r="W44" s="266"/>
      <c r="X44" s="160"/>
      <c r="Y44" s="266"/>
      <c r="Z44" s="160"/>
      <c r="AA44" s="812"/>
      <c r="AC44" s="619"/>
      <c r="AD44" s="619"/>
      <c r="AE44" s="619"/>
      <c r="AF44" s="625"/>
      <c r="AG44" s="625"/>
      <c r="AH44" s="625"/>
      <c r="AI44" s="626"/>
      <c r="AJ44" s="626"/>
      <c r="AK44" s="626"/>
      <c r="AL44" s="626"/>
      <c r="AM44" s="625"/>
      <c r="AN44" s="625"/>
      <c r="AO44" s="626"/>
      <c r="AP44" s="626"/>
      <c r="AQ44" s="626"/>
      <c r="AR44" s="626"/>
      <c r="AS44" s="626"/>
    </row>
    <row r="45" spans="1:45" s="6" customFormat="1" ht="24.75" customHeight="1" thickBot="1">
      <c r="A45" s="91" t="s">
        <v>138</v>
      </c>
      <c r="B45" s="951" t="s">
        <v>58</v>
      </c>
      <c r="C45" s="952">
        <v>4</v>
      </c>
      <c r="D45" s="953"/>
      <c r="E45" s="954"/>
      <c r="F45" s="955"/>
      <c r="G45" s="963">
        <v>2.5</v>
      </c>
      <c r="H45" s="330">
        <f t="shared" si="2"/>
        <v>75</v>
      </c>
      <c r="I45" s="783">
        <v>8</v>
      </c>
      <c r="J45" s="783">
        <v>6</v>
      </c>
      <c r="K45" s="784" t="s">
        <v>278</v>
      </c>
      <c r="L45" s="784"/>
      <c r="M45" s="785">
        <f>H45-I45</f>
        <v>67</v>
      </c>
      <c r="N45" s="229"/>
      <c r="O45" s="354"/>
      <c r="P45" s="230"/>
      <c r="Q45" s="281"/>
      <c r="R45" s="231"/>
      <c r="S45" s="789"/>
      <c r="T45" s="686">
        <v>8</v>
      </c>
      <c r="U45" s="613">
        <v>0</v>
      </c>
      <c r="V45" s="231"/>
      <c r="W45" s="789"/>
      <c r="X45" s="231"/>
      <c r="Y45" s="662"/>
      <c r="Z45" s="337"/>
      <c r="AA45" s="812">
        <v>2</v>
      </c>
      <c r="AC45" s="619"/>
      <c r="AD45" s="619"/>
      <c r="AE45" s="619"/>
      <c r="AF45" s="625"/>
      <c r="AG45" s="625"/>
      <c r="AH45" s="625"/>
      <c r="AI45" s="626"/>
      <c r="AJ45" s="626"/>
      <c r="AK45" s="626"/>
      <c r="AL45" s="626"/>
      <c r="AM45" s="631"/>
      <c r="AN45" s="631"/>
      <c r="AO45" s="626"/>
      <c r="AP45" s="626"/>
      <c r="AQ45" s="626"/>
      <c r="AR45" s="626"/>
      <c r="AS45" s="626"/>
    </row>
    <row r="46" spans="1:50" s="35" customFormat="1" ht="45" customHeight="1" hidden="1" thickBot="1">
      <c r="A46" s="91"/>
      <c r="B46" s="895"/>
      <c r="C46" s="891"/>
      <c r="D46" s="891"/>
      <c r="E46" s="896"/>
      <c r="F46" s="897"/>
      <c r="G46" s="894"/>
      <c r="H46" s="964"/>
      <c r="I46" s="415"/>
      <c r="J46" s="415"/>
      <c r="K46" s="416"/>
      <c r="L46" s="416"/>
      <c r="M46" s="378"/>
      <c r="N46" s="379"/>
      <c r="O46" s="379"/>
      <c r="P46" s="417"/>
      <c r="Q46" s="417"/>
      <c r="R46" s="379"/>
      <c r="S46" s="379"/>
      <c r="T46" s="418"/>
      <c r="U46" s="418"/>
      <c r="V46" s="419"/>
      <c r="W46" s="419"/>
      <c r="X46" s="379"/>
      <c r="Y46" s="379"/>
      <c r="Z46" s="420"/>
      <c r="AA46" s="814">
        <v>3</v>
      </c>
      <c r="AB46" s="8"/>
      <c r="AC46" s="8"/>
      <c r="AD46" s="8"/>
      <c r="AE46" s="8"/>
      <c r="AF46" s="4"/>
      <c r="AG46" s="4"/>
      <c r="AH46" s="4"/>
      <c r="AI46" s="8"/>
      <c r="AJ46" s="8"/>
      <c r="AK46" s="8"/>
      <c r="AL46" s="8"/>
      <c r="AM46" s="552"/>
      <c r="AN46" s="552"/>
      <c r="AO46" s="631"/>
      <c r="AP46" s="631"/>
      <c r="AQ46" s="8"/>
      <c r="AR46" s="8"/>
      <c r="AS46" s="8"/>
      <c r="AT46" s="8"/>
      <c r="AU46" s="8"/>
      <c r="AV46" s="8"/>
      <c r="AW46" s="8"/>
      <c r="AX46" s="8"/>
    </row>
    <row r="47" spans="1:50" s="35" customFormat="1" ht="30" customHeight="1" thickBot="1">
      <c r="A47" s="91" t="s">
        <v>125</v>
      </c>
      <c r="B47" s="882" t="s">
        <v>263</v>
      </c>
      <c r="C47" s="898"/>
      <c r="D47" s="898"/>
      <c r="E47" s="899"/>
      <c r="F47" s="900"/>
      <c r="G47" s="948">
        <v>6.5</v>
      </c>
      <c r="H47" s="113">
        <f>G47*30</f>
        <v>195</v>
      </c>
      <c r="I47" s="553"/>
      <c r="J47" s="553"/>
      <c r="K47" s="687"/>
      <c r="L47" s="687"/>
      <c r="M47" s="796"/>
      <c r="N47" s="797"/>
      <c r="O47" s="797"/>
      <c r="P47" s="798"/>
      <c r="Q47" s="798"/>
      <c r="R47" s="797"/>
      <c r="S47" s="797"/>
      <c r="T47" s="557"/>
      <c r="U47" s="557"/>
      <c r="V47" s="683"/>
      <c r="W47" s="683"/>
      <c r="X47" s="797"/>
      <c r="Y47" s="799"/>
      <c r="Z47" s="800"/>
      <c r="AA47" s="815"/>
      <c r="AB47" s="8"/>
      <c r="AC47" s="8"/>
      <c r="AD47" s="8"/>
      <c r="AE47" s="8"/>
      <c r="AF47" s="4"/>
      <c r="AG47" s="4"/>
      <c r="AH47" s="4"/>
      <c r="AI47" s="8"/>
      <c r="AJ47" s="8"/>
      <c r="AK47" s="8"/>
      <c r="AL47" s="8"/>
      <c r="AM47" s="552"/>
      <c r="AN47" s="552"/>
      <c r="AO47" s="631"/>
      <c r="AP47" s="631"/>
      <c r="AQ47" s="8"/>
      <c r="AR47" s="8"/>
      <c r="AS47" s="8"/>
      <c r="AT47" s="8"/>
      <c r="AU47" s="8"/>
      <c r="AV47" s="8"/>
      <c r="AW47" s="8"/>
      <c r="AX47" s="8"/>
    </row>
    <row r="48" spans="1:50" s="35" customFormat="1" ht="30" customHeight="1" thickBot="1">
      <c r="A48" s="91"/>
      <c r="B48" s="969" t="s">
        <v>48</v>
      </c>
      <c r="C48" s="965"/>
      <c r="D48" s="965"/>
      <c r="E48" s="966"/>
      <c r="F48" s="967"/>
      <c r="G48" s="971">
        <v>1.5</v>
      </c>
      <c r="H48" s="328">
        <f>G48*30</f>
        <v>45</v>
      </c>
      <c r="I48" s="553"/>
      <c r="J48" s="553"/>
      <c r="K48" s="687"/>
      <c r="L48" s="687"/>
      <c r="M48" s="796"/>
      <c r="N48" s="797"/>
      <c r="O48" s="797"/>
      <c r="P48" s="798"/>
      <c r="Q48" s="798"/>
      <c r="R48" s="797"/>
      <c r="S48" s="797"/>
      <c r="T48" s="557"/>
      <c r="U48" s="557"/>
      <c r="V48" s="683"/>
      <c r="W48" s="683"/>
      <c r="X48" s="797"/>
      <c r="Y48" s="799"/>
      <c r="Z48" s="800"/>
      <c r="AA48" s="815"/>
      <c r="AB48" s="8"/>
      <c r="AC48" s="8"/>
      <c r="AD48" s="8"/>
      <c r="AE48" s="8"/>
      <c r="AF48" s="4"/>
      <c r="AG48" s="4"/>
      <c r="AH48" s="4"/>
      <c r="AI48" s="8"/>
      <c r="AJ48" s="8"/>
      <c r="AK48" s="8"/>
      <c r="AL48" s="8"/>
      <c r="AM48" s="552"/>
      <c r="AN48" s="552"/>
      <c r="AO48" s="631"/>
      <c r="AP48" s="631"/>
      <c r="AQ48" s="8"/>
      <c r="AR48" s="8"/>
      <c r="AS48" s="8"/>
      <c r="AT48" s="8"/>
      <c r="AU48" s="8"/>
      <c r="AV48" s="8"/>
      <c r="AW48" s="8"/>
      <c r="AX48" s="8"/>
    </row>
    <row r="49" spans="1:45" s="6" customFormat="1" ht="24.75" customHeight="1" thickBot="1">
      <c r="A49" s="91" t="s">
        <v>126</v>
      </c>
      <c r="B49" s="970" t="s">
        <v>240</v>
      </c>
      <c r="C49" s="901">
        <v>2</v>
      </c>
      <c r="D49" s="902"/>
      <c r="E49" s="896"/>
      <c r="F49" s="897"/>
      <c r="G49" s="972">
        <v>5</v>
      </c>
      <c r="H49" s="516">
        <f t="shared" si="2"/>
        <v>150</v>
      </c>
      <c r="I49" s="128">
        <v>8</v>
      </c>
      <c r="J49" s="128">
        <v>6</v>
      </c>
      <c r="K49" s="126">
        <v>2</v>
      </c>
      <c r="L49" s="126"/>
      <c r="M49" s="383">
        <f>H49-I49</f>
        <v>142</v>
      </c>
      <c r="N49" s="81"/>
      <c r="O49" s="279"/>
      <c r="P49" s="683">
        <v>8</v>
      </c>
      <c r="Q49" s="270">
        <v>0</v>
      </c>
      <c r="R49" s="134"/>
      <c r="S49" s="262"/>
      <c r="T49" s="134"/>
      <c r="U49" s="262"/>
      <c r="V49" s="134"/>
      <c r="W49" s="262"/>
      <c r="X49" s="134"/>
      <c r="Y49" s="654"/>
      <c r="Z49" s="135"/>
      <c r="AA49" s="812">
        <v>1</v>
      </c>
      <c r="AC49" s="619"/>
      <c r="AD49" s="625"/>
      <c r="AE49" s="625"/>
      <c r="AF49" s="631"/>
      <c r="AG49" s="631"/>
      <c r="AH49" s="631"/>
      <c r="AI49" s="626"/>
      <c r="AJ49" s="626"/>
      <c r="AK49" s="626"/>
      <c r="AL49" s="626"/>
      <c r="AM49" s="626"/>
      <c r="AN49" s="626"/>
      <c r="AO49" s="626"/>
      <c r="AP49" s="626"/>
      <c r="AQ49" s="626"/>
      <c r="AR49" s="626"/>
      <c r="AS49" s="626"/>
    </row>
    <row r="50" spans="1:50" s="33" customFormat="1" ht="28.5" customHeight="1" hidden="1" thickBot="1">
      <c r="A50" s="91"/>
      <c r="B50" s="968"/>
      <c r="C50" s="891"/>
      <c r="D50" s="891"/>
      <c r="E50" s="936"/>
      <c r="F50" s="891"/>
      <c r="G50" s="894"/>
      <c r="H50" s="414"/>
      <c r="I50" s="415"/>
      <c r="J50" s="415"/>
      <c r="K50" s="416"/>
      <c r="L50" s="416"/>
      <c r="M50" s="378"/>
      <c r="N50" s="410"/>
      <c r="O50" s="423"/>
      <c r="P50" s="423"/>
      <c r="Q50" s="279"/>
      <c r="R50" s="419"/>
      <c r="S50" s="419"/>
      <c r="T50" s="423"/>
      <c r="U50" s="279"/>
      <c r="V50" s="424"/>
      <c r="W50" s="424"/>
      <c r="X50" s="424"/>
      <c r="Y50" s="262"/>
      <c r="Z50" s="425"/>
      <c r="AA50" s="814">
        <v>2</v>
      </c>
      <c r="AB50" s="6"/>
      <c r="AC50" s="619"/>
      <c r="AD50" s="625"/>
      <c r="AE50" s="625"/>
      <c r="AF50" s="625"/>
      <c r="AG50" s="625"/>
      <c r="AH50" s="625"/>
      <c r="AI50" s="631"/>
      <c r="AJ50" s="631"/>
      <c r="AK50" s="631"/>
      <c r="AL50" s="631"/>
      <c r="AM50" s="625"/>
      <c r="AN50" s="625"/>
      <c r="AO50" s="626"/>
      <c r="AP50" s="626"/>
      <c r="AQ50" s="626"/>
      <c r="AR50" s="626"/>
      <c r="AS50" s="626"/>
      <c r="AT50" s="6"/>
      <c r="AU50" s="6"/>
      <c r="AV50" s="6"/>
      <c r="AW50" s="6"/>
      <c r="AX50" s="6"/>
    </row>
    <row r="51" spans="1:45" s="6" customFormat="1" ht="33.75" customHeight="1">
      <c r="A51" s="91" t="s">
        <v>139</v>
      </c>
      <c r="B51" s="905" t="s">
        <v>63</v>
      </c>
      <c r="C51" s="137"/>
      <c r="D51" s="137"/>
      <c r="E51" s="190"/>
      <c r="F51" s="523"/>
      <c r="G51" s="308">
        <v>3.5</v>
      </c>
      <c r="H51" s="328">
        <f t="shared" si="2"/>
        <v>105</v>
      </c>
      <c r="I51" s="138"/>
      <c r="J51" s="138"/>
      <c r="K51" s="139"/>
      <c r="L51" s="139"/>
      <c r="M51" s="388"/>
      <c r="N51" s="75"/>
      <c r="O51" s="298"/>
      <c r="P51" s="172"/>
      <c r="Q51" s="298"/>
      <c r="R51" s="173"/>
      <c r="S51" s="268"/>
      <c r="T51" s="173"/>
      <c r="U51" s="268"/>
      <c r="V51" s="173"/>
      <c r="W51" s="268"/>
      <c r="X51" s="173"/>
      <c r="Y51" s="656"/>
      <c r="Z51" s="216"/>
      <c r="AA51" s="812"/>
      <c r="AC51" s="619"/>
      <c r="AD51" s="625"/>
      <c r="AE51" s="625"/>
      <c r="AF51" s="625"/>
      <c r="AG51" s="625"/>
      <c r="AH51" s="625"/>
      <c r="AI51" s="626"/>
      <c r="AJ51" s="626"/>
      <c r="AK51" s="626"/>
      <c r="AL51" s="626"/>
      <c r="AM51" s="626"/>
      <c r="AN51" s="626"/>
      <c r="AO51" s="626"/>
      <c r="AP51" s="626"/>
      <c r="AQ51" s="626"/>
      <c r="AR51" s="626"/>
      <c r="AS51" s="626"/>
    </row>
    <row r="52" spans="1:45" s="6" customFormat="1" ht="18" customHeight="1" thickBot="1">
      <c r="A52" s="71"/>
      <c r="B52" s="886" t="s">
        <v>48</v>
      </c>
      <c r="C52" s="142"/>
      <c r="D52" s="142"/>
      <c r="E52" s="334"/>
      <c r="F52" s="334"/>
      <c r="G52" s="530">
        <v>1.5</v>
      </c>
      <c r="H52" s="531">
        <f t="shared" si="2"/>
        <v>45</v>
      </c>
      <c r="I52" s="145"/>
      <c r="J52" s="145"/>
      <c r="K52" s="143"/>
      <c r="L52" s="143"/>
      <c r="M52" s="389"/>
      <c r="N52" s="146"/>
      <c r="O52" s="278"/>
      <c r="P52" s="147"/>
      <c r="Q52" s="278"/>
      <c r="R52" s="148"/>
      <c r="S52" s="264"/>
      <c r="T52" s="148"/>
      <c r="U52" s="264"/>
      <c r="V52" s="148"/>
      <c r="W52" s="264"/>
      <c r="X52" s="148"/>
      <c r="Y52" s="264"/>
      <c r="Z52" s="148"/>
      <c r="AA52" s="812"/>
      <c r="AC52" s="619"/>
      <c r="AD52" s="625"/>
      <c r="AE52" s="625"/>
      <c r="AF52" s="625"/>
      <c r="AG52" s="625"/>
      <c r="AH52" s="625"/>
      <c r="AI52" s="626"/>
      <c r="AJ52" s="626"/>
      <c r="AK52" s="626"/>
      <c r="AL52" s="626"/>
      <c r="AM52" s="626"/>
      <c r="AN52" s="626"/>
      <c r="AO52" s="626"/>
      <c r="AP52" s="626"/>
      <c r="AQ52" s="626"/>
      <c r="AR52" s="626"/>
      <c r="AS52" s="626"/>
    </row>
    <row r="53" spans="1:45" s="6" customFormat="1" ht="25.5" customHeight="1" thickBot="1">
      <c r="A53" s="91" t="s">
        <v>140</v>
      </c>
      <c r="B53" s="829" t="s">
        <v>59</v>
      </c>
      <c r="C53" s="149"/>
      <c r="D53" s="126">
        <v>2</v>
      </c>
      <c r="E53" s="152"/>
      <c r="F53" s="151"/>
      <c r="G53" s="309">
        <v>2</v>
      </c>
      <c r="H53" s="516">
        <f t="shared" si="2"/>
        <v>60</v>
      </c>
      <c r="I53" s="128">
        <v>8</v>
      </c>
      <c r="J53" s="128">
        <v>6</v>
      </c>
      <c r="K53" s="126">
        <v>2</v>
      </c>
      <c r="L53" s="128"/>
      <c r="M53" s="383">
        <f>H53-I53</f>
        <v>52</v>
      </c>
      <c r="N53" s="81"/>
      <c r="O53" s="279"/>
      <c r="P53" s="683">
        <v>8</v>
      </c>
      <c r="Q53" s="270">
        <v>0</v>
      </c>
      <c r="R53" s="134"/>
      <c r="S53" s="262"/>
      <c r="T53" s="134"/>
      <c r="U53" s="262"/>
      <c r="V53" s="134"/>
      <c r="W53" s="262"/>
      <c r="X53" s="134"/>
      <c r="Y53" s="654"/>
      <c r="Z53" s="135"/>
      <c r="AA53" s="812">
        <v>1</v>
      </c>
      <c r="AC53" s="619"/>
      <c r="AD53" s="625"/>
      <c r="AE53" s="625"/>
      <c r="AF53" s="631"/>
      <c r="AG53" s="625"/>
      <c r="AH53" s="625"/>
      <c r="AI53" s="626"/>
      <c r="AJ53" s="626"/>
      <c r="AK53" s="626"/>
      <c r="AL53" s="626"/>
      <c r="AM53" s="626"/>
      <c r="AN53" s="626"/>
      <c r="AO53" s="626"/>
      <c r="AP53" s="626"/>
      <c r="AQ53" s="626"/>
      <c r="AR53" s="626"/>
      <c r="AS53" s="626"/>
    </row>
    <row r="54" spans="1:45" ht="21.75" customHeight="1" hidden="1">
      <c r="A54" s="91"/>
      <c r="B54" s="882"/>
      <c r="C54" s="91"/>
      <c r="D54" s="91"/>
      <c r="E54" s="171"/>
      <c r="F54" s="526"/>
      <c r="G54" s="307"/>
      <c r="H54" s="113"/>
      <c r="I54" s="114"/>
      <c r="J54" s="114"/>
      <c r="K54" s="110"/>
      <c r="L54" s="110"/>
      <c r="M54" s="386"/>
      <c r="N54" s="91"/>
      <c r="O54" s="271"/>
      <c r="P54" s="115"/>
      <c r="Q54" s="263"/>
      <c r="R54" s="115"/>
      <c r="S54" s="271"/>
      <c r="T54" s="91"/>
      <c r="U54" s="271"/>
      <c r="V54" s="91"/>
      <c r="W54" s="271"/>
      <c r="X54" s="91"/>
      <c r="Y54" s="271"/>
      <c r="Z54" s="91"/>
      <c r="AA54" s="810"/>
      <c r="AC54" s="619"/>
      <c r="AD54" s="619"/>
      <c r="AE54" s="619"/>
      <c r="AF54" s="625"/>
      <c r="AG54" s="626"/>
      <c r="AH54" s="626"/>
      <c r="AI54" s="625"/>
      <c r="AJ54" s="619"/>
      <c r="AK54" s="619"/>
      <c r="AL54" s="619"/>
      <c r="AM54" s="619"/>
      <c r="AN54" s="619"/>
      <c r="AO54" s="619"/>
      <c r="AP54" s="619"/>
      <c r="AQ54" s="619"/>
      <c r="AR54" s="619"/>
      <c r="AS54" s="619"/>
    </row>
    <row r="55" spans="1:45" ht="20.25" customHeight="1" hidden="1" thickBot="1">
      <c r="A55" s="71"/>
      <c r="B55" s="886"/>
      <c r="C55" s="75"/>
      <c r="D55" s="75"/>
      <c r="E55" s="174"/>
      <c r="F55" s="333"/>
      <c r="G55" s="308"/>
      <c r="H55" s="328"/>
      <c r="I55" s="138"/>
      <c r="J55" s="138"/>
      <c r="K55" s="139"/>
      <c r="L55" s="139"/>
      <c r="M55" s="388"/>
      <c r="N55" s="146"/>
      <c r="O55" s="272"/>
      <c r="P55" s="147"/>
      <c r="Q55" s="264"/>
      <c r="R55" s="147"/>
      <c r="S55" s="272"/>
      <c r="T55" s="146"/>
      <c r="U55" s="272"/>
      <c r="V55" s="146"/>
      <c r="W55" s="272"/>
      <c r="X55" s="146"/>
      <c r="Y55" s="272"/>
      <c r="Z55" s="146"/>
      <c r="AA55" s="810"/>
      <c r="AC55" s="619"/>
      <c r="AD55" s="619"/>
      <c r="AE55" s="619"/>
      <c r="AF55" s="625"/>
      <c r="AG55" s="626"/>
      <c r="AH55" s="626"/>
      <c r="AI55" s="625"/>
      <c r="AJ55" s="619"/>
      <c r="AK55" s="619"/>
      <c r="AL55" s="619"/>
      <c r="AM55" s="619"/>
      <c r="AN55" s="619"/>
      <c r="AO55" s="619"/>
      <c r="AP55" s="619"/>
      <c r="AQ55" s="619"/>
      <c r="AR55" s="619"/>
      <c r="AS55" s="619"/>
    </row>
    <row r="56" spans="1:45" ht="20.25" customHeight="1" hidden="1" thickBot="1">
      <c r="A56" s="91"/>
      <c r="B56" s="829"/>
      <c r="C56" s="81"/>
      <c r="D56" s="132"/>
      <c r="E56" s="191"/>
      <c r="F56" s="529"/>
      <c r="G56" s="309"/>
      <c r="H56" s="516"/>
      <c r="I56" s="128"/>
      <c r="J56" s="128"/>
      <c r="K56" s="126"/>
      <c r="L56" s="126"/>
      <c r="M56" s="383"/>
      <c r="N56" s="81"/>
      <c r="O56" s="273"/>
      <c r="P56" s="130"/>
      <c r="Q56" s="262"/>
      <c r="R56" s="683"/>
      <c r="S56" s="270"/>
      <c r="T56" s="81"/>
      <c r="U56" s="273"/>
      <c r="V56" s="81"/>
      <c r="W56" s="273"/>
      <c r="X56" s="81"/>
      <c r="Y56" s="657"/>
      <c r="Z56" s="193"/>
      <c r="AA56" s="810">
        <v>2</v>
      </c>
      <c r="AC56" s="619"/>
      <c r="AD56" s="619"/>
      <c r="AE56" s="619"/>
      <c r="AF56" s="625"/>
      <c r="AG56" s="626"/>
      <c r="AH56" s="626"/>
      <c r="AI56" s="631"/>
      <c r="AJ56" s="53"/>
      <c r="AK56" s="53"/>
      <c r="AL56" s="631"/>
      <c r="AM56" s="619"/>
      <c r="AN56" s="619"/>
      <c r="AO56" s="619"/>
      <c r="AP56" s="619"/>
      <c r="AQ56" s="619"/>
      <c r="AR56" s="619"/>
      <c r="AS56" s="619"/>
    </row>
    <row r="57" spans="1:45" s="6" customFormat="1" ht="21" customHeight="1">
      <c r="A57" s="91" t="s">
        <v>143</v>
      </c>
      <c r="B57" s="109" t="s">
        <v>42</v>
      </c>
      <c r="C57" s="111"/>
      <c r="D57" s="111"/>
      <c r="E57" s="112"/>
      <c r="F57" s="335"/>
      <c r="G57" s="943">
        <v>12</v>
      </c>
      <c r="H57" s="113">
        <f t="shared" si="2"/>
        <v>360</v>
      </c>
      <c r="I57" s="66"/>
      <c r="J57" s="114"/>
      <c r="K57" s="110"/>
      <c r="L57" s="110"/>
      <c r="M57" s="386"/>
      <c r="N57" s="91"/>
      <c r="O57" s="277"/>
      <c r="P57" s="115"/>
      <c r="Q57" s="277"/>
      <c r="R57" s="117"/>
      <c r="S57" s="263"/>
      <c r="T57" s="117"/>
      <c r="U57" s="263"/>
      <c r="V57" s="117"/>
      <c r="W57" s="263"/>
      <c r="X57" s="117"/>
      <c r="Y57" s="263"/>
      <c r="Z57" s="117"/>
      <c r="AA57" s="812"/>
      <c r="AC57" s="619"/>
      <c r="AD57" s="625"/>
      <c r="AE57" s="625"/>
      <c r="AF57" s="625"/>
      <c r="AG57" s="625"/>
      <c r="AH57" s="625"/>
      <c r="AI57" s="626"/>
      <c r="AJ57" s="626"/>
      <c r="AK57" s="626"/>
      <c r="AL57" s="626"/>
      <c r="AM57" s="626"/>
      <c r="AN57" s="626"/>
      <c r="AO57" s="626"/>
      <c r="AP57" s="626"/>
      <c r="AQ57" s="626"/>
      <c r="AR57" s="626"/>
      <c r="AS57" s="626"/>
    </row>
    <row r="58" spans="1:45" s="6" customFormat="1" ht="16.5" customHeight="1" thickBot="1">
      <c r="A58" s="71"/>
      <c r="B58" s="72" t="s">
        <v>48</v>
      </c>
      <c r="C58" s="194"/>
      <c r="D58" s="194"/>
      <c r="E58" s="195"/>
      <c r="F58" s="522"/>
      <c r="G58" s="974">
        <v>5</v>
      </c>
      <c r="H58" s="328">
        <f t="shared" si="2"/>
        <v>150</v>
      </c>
      <c r="I58" s="196"/>
      <c r="J58" s="197"/>
      <c r="K58" s="198"/>
      <c r="L58" s="198"/>
      <c r="M58" s="393"/>
      <c r="N58" s="199"/>
      <c r="O58" s="299"/>
      <c r="P58" s="199"/>
      <c r="Q58" s="293"/>
      <c r="R58" s="124"/>
      <c r="S58" s="264"/>
      <c r="T58" s="148"/>
      <c r="U58" s="264"/>
      <c r="V58" s="148"/>
      <c r="W58" s="264"/>
      <c r="X58" s="148"/>
      <c r="Y58" s="264"/>
      <c r="Z58" s="148"/>
      <c r="AA58" s="812"/>
      <c r="AC58" s="637"/>
      <c r="AD58" s="637"/>
      <c r="AE58" s="637"/>
      <c r="AF58" s="637"/>
      <c r="AG58" s="630"/>
      <c r="AH58" s="630"/>
      <c r="AI58" s="630"/>
      <c r="AJ58" s="626"/>
      <c r="AK58" s="626"/>
      <c r="AL58" s="626"/>
      <c r="AM58" s="626"/>
      <c r="AN58" s="626"/>
      <c r="AO58" s="626"/>
      <c r="AP58" s="626"/>
      <c r="AQ58" s="626"/>
      <c r="AR58" s="626"/>
      <c r="AS58" s="626"/>
    </row>
    <row r="59" spans="1:45" s="6" customFormat="1" ht="26.25" customHeight="1" thickBot="1">
      <c r="A59" s="91" t="s">
        <v>144</v>
      </c>
      <c r="B59" s="98" t="s">
        <v>65</v>
      </c>
      <c r="C59" s="200"/>
      <c r="D59" s="200"/>
      <c r="E59" s="201"/>
      <c r="F59" s="827"/>
      <c r="G59" s="975">
        <v>7</v>
      </c>
      <c r="H59" s="516">
        <f t="shared" si="2"/>
        <v>210</v>
      </c>
      <c r="I59" s="79">
        <f>SUM(J59:L59)</f>
        <v>32</v>
      </c>
      <c r="J59" s="202">
        <v>16</v>
      </c>
      <c r="K59" s="203">
        <v>12</v>
      </c>
      <c r="L59" s="203">
        <v>4</v>
      </c>
      <c r="M59" s="385">
        <f>H59-I59</f>
        <v>178</v>
      </c>
      <c r="N59" s="131"/>
      <c r="O59" s="270"/>
      <c r="P59" s="100"/>
      <c r="Q59" s="600"/>
      <c r="R59" s="129"/>
      <c r="S59" s="262"/>
      <c r="T59" s="134"/>
      <c r="U59" s="262"/>
      <c r="V59" s="134"/>
      <c r="W59" s="262"/>
      <c r="X59" s="134"/>
      <c r="Y59" s="262"/>
      <c r="Z59" s="135"/>
      <c r="AA59" s="814">
        <v>1</v>
      </c>
      <c r="AC59" s="631"/>
      <c r="AD59" s="631"/>
      <c r="AE59" s="631"/>
      <c r="AF59" s="638"/>
      <c r="AG59" s="630"/>
      <c r="AH59" s="630"/>
      <c r="AI59" s="630"/>
      <c r="AJ59" s="626"/>
      <c r="AK59" s="626"/>
      <c r="AL59" s="626"/>
      <c r="AM59" s="626"/>
      <c r="AN59" s="626"/>
      <c r="AO59" s="626"/>
      <c r="AP59" s="626"/>
      <c r="AQ59" s="626"/>
      <c r="AR59" s="626"/>
      <c r="AS59" s="626"/>
    </row>
    <row r="60" spans="1:45" s="6" customFormat="1" ht="26.25" customHeight="1" thickBot="1">
      <c r="A60" s="75"/>
      <c r="B60" s="829" t="s">
        <v>65</v>
      </c>
      <c r="C60" s="830"/>
      <c r="D60" s="937">
        <v>1</v>
      </c>
      <c r="E60" s="831"/>
      <c r="F60" s="834"/>
      <c r="G60" s="976">
        <v>3.5</v>
      </c>
      <c r="H60" s="836">
        <f t="shared" si="2"/>
        <v>105</v>
      </c>
      <c r="I60" s="837">
        <v>16</v>
      </c>
      <c r="J60" s="838" t="s">
        <v>276</v>
      </c>
      <c r="K60" s="838" t="s">
        <v>277</v>
      </c>
      <c r="L60" s="839" t="s">
        <v>280</v>
      </c>
      <c r="M60" s="840">
        <f>H60-I60</f>
        <v>89</v>
      </c>
      <c r="N60" s="841">
        <v>14</v>
      </c>
      <c r="O60" s="842">
        <v>2</v>
      </c>
      <c r="P60" s="843"/>
      <c r="Q60" s="844"/>
      <c r="R60" s="129"/>
      <c r="S60" s="262"/>
      <c r="T60" s="134"/>
      <c r="U60" s="262"/>
      <c r="V60" s="134"/>
      <c r="W60" s="262"/>
      <c r="X60" s="134"/>
      <c r="Y60" s="262"/>
      <c r="Z60" s="135"/>
      <c r="AA60" s="815"/>
      <c r="AC60" s="631"/>
      <c r="AD60" s="631"/>
      <c r="AE60" s="631"/>
      <c r="AF60" s="638"/>
      <c r="AG60" s="630"/>
      <c r="AH60" s="630"/>
      <c r="AI60" s="630"/>
      <c r="AJ60" s="626"/>
      <c r="AK60" s="626"/>
      <c r="AL60" s="626"/>
      <c r="AM60" s="626"/>
      <c r="AN60" s="626"/>
      <c r="AO60" s="626"/>
      <c r="AP60" s="626"/>
      <c r="AQ60" s="626"/>
      <c r="AR60" s="626"/>
      <c r="AS60" s="626"/>
    </row>
    <row r="61" spans="1:45" s="6" customFormat="1" ht="26.25" customHeight="1" thickBot="1">
      <c r="A61" s="75"/>
      <c r="B61" s="829" t="s">
        <v>65</v>
      </c>
      <c r="C61" s="938">
        <v>2</v>
      </c>
      <c r="D61" s="832"/>
      <c r="E61" s="833"/>
      <c r="F61" s="834"/>
      <c r="G61" s="977">
        <v>3.5</v>
      </c>
      <c r="H61" s="846">
        <f t="shared" si="2"/>
        <v>105</v>
      </c>
      <c r="I61" s="847">
        <v>16</v>
      </c>
      <c r="J61" s="848" t="s">
        <v>276</v>
      </c>
      <c r="K61" s="848" t="s">
        <v>277</v>
      </c>
      <c r="L61" s="849" t="s">
        <v>280</v>
      </c>
      <c r="M61" s="850">
        <f>H61-I61</f>
        <v>89</v>
      </c>
      <c r="N61" s="851"/>
      <c r="O61" s="848"/>
      <c r="P61" s="852">
        <v>14</v>
      </c>
      <c r="Q61" s="844">
        <v>2</v>
      </c>
      <c r="R61" s="129"/>
      <c r="S61" s="262"/>
      <c r="T61" s="134"/>
      <c r="U61" s="262"/>
      <c r="V61" s="134"/>
      <c r="W61" s="262"/>
      <c r="X61" s="134"/>
      <c r="Y61" s="262"/>
      <c r="Z61" s="135"/>
      <c r="AA61" s="815"/>
      <c r="AC61" s="631"/>
      <c r="AD61" s="631"/>
      <c r="AE61" s="631"/>
      <c r="AF61" s="638"/>
      <c r="AG61" s="630"/>
      <c r="AH61" s="630"/>
      <c r="AI61" s="630"/>
      <c r="AJ61" s="626"/>
      <c r="AK61" s="626"/>
      <c r="AL61" s="626"/>
      <c r="AM61" s="626"/>
      <c r="AN61" s="626"/>
      <c r="AO61" s="626"/>
      <c r="AP61" s="626"/>
      <c r="AQ61" s="626"/>
      <c r="AR61" s="626"/>
      <c r="AS61" s="626"/>
    </row>
    <row r="62" spans="1:45" s="6" customFormat="1" ht="33" customHeight="1" thickBot="1">
      <c r="A62" s="75" t="s">
        <v>145</v>
      </c>
      <c r="B62" s="535" t="s">
        <v>264</v>
      </c>
      <c r="C62" s="536"/>
      <c r="D62" s="687">
        <v>3</v>
      </c>
      <c r="E62" s="537"/>
      <c r="F62" s="828"/>
      <c r="G62" s="978">
        <v>3.5</v>
      </c>
      <c r="H62" s="539">
        <f>G62*30</f>
        <v>105</v>
      </c>
      <c r="I62" s="128">
        <f>SUM(J62:L62)</f>
        <v>6</v>
      </c>
      <c r="J62" s="128">
        <v>4</v>
      </c>
      <c r="K62" s="126"/>
      <c r="L62" s="126">
        <v>2</v>
      </c>
      <c r="M62" s="383">
        <f>H62-I62</f>
        <v>99</v>
      </c>
      <c r="N62" s="183"/>
      <c r="O62" s="275"/>
      <c r="P62" s="184"/>
      <c r="Q62" s="599"/>
      <c r="R62" s="683">
        <v>4</v>
      </c>
      <c r="S62" s="270">
        <v>2</v>
      </c>
      <c r="T62" s="134"/>
      <c r="U62" s="262"/>
      <c r="V62" s="134"/>
      <c r="W62" s="262"/>
      <c r="X62" s="134"/>
      <c r="Y62" s="262"/>
      <c r="Z62" s="135"/>
      <c r="AA62" s="812">
        <v>2</v>
      </c>
      <c r="AC62" s="630"/>
      <c r="AD62" s="639"/>
      <c r="AE62" s="639"/>
      <c r="AF62" s="639"/>
      <c r="AG62" s="639"/>
      <c r="AH62" s="639"/>
      <c r="AI62" s="625"/>
      <c r="AJ62" s="626"/>
      <c r="AK62" s="626"/>
      <c r="AL62" s="626"/>
      <c r="AM62" s="626"/>
      <c r="AN62" s="626"/>
      <c r="AO62" s="626"/>
      <c r="AP62" s="626"/>
      <c r="AQ62" s="626"/>
      <c r="AR62" s="626"/>
      <c r="AS62" s="626"/>
    </row>
    <row r="63" spans="1:34" ht="19.5" thickBot="1">
      <c r="A63" s="1755" t="s">
        <v>66</v>
      </c>
      <c r="B63" s="1756"/>
      <c r="C63" s="339"/>
      <c r="D63" s="340"/>
      <c r="E63" s="341"/>
      <c r="F63" s="342"/>
      <c r="G63" s="315">
        <f>G24+G29+G32+G33+G36+G41+G47+G51+G57+G62</f>
        <v>63.5</v>
      </c>
      <c r="H63" s="315">
        <f>H24+H29+H32+H33+H36+H41+H47+H51+H57+H62</f>
        <v>1905</v>
      </c>
      <c r="I63" s="235"/>
      <c r="J63" s="235"/>
      <c r="K63" s="235"/>
      <c r="L63" s="235"/>
      <c r="M63" s="394"/>
      <c r="N63" s="183"/>
      <c r="O63" s="275"/>
      <c r="P63" s="184"/>
      <c r="Q63" s="599"/>
      <c r="R63" s="183"/>
      <c r="S63" s="275"/>
      <c r="T63" s="183"/>
      <c r="U63" s="275"/>
      <c r="V63" s="183"/>
      <c r="W63" s="275"/>
      <c r="X63" s="183"/>
      <c r="Y63" s="275"/>
      <c r="Z63" s="205"/>
      <c r="AA63" s="810">
        <f>30*G63</f>
        <v>1905</v>
      </c>
      <c r="AF63" s="4"/>
      <c r="AG63" s="4"/>
      <c r="AH63" s="4"/>
    </row>
    <row r="64" spans="1:34" ht="19.5" thickBot="1">
      <c r="A64" s="1755" t="s">
        <v>54</v>
      </c>
      <c r="B64" s="1756"/>
      <c r="C64" s="77"/>
      <c r="D64" s="77"/>
      <c r="E64" s="240"/>
      <c r="F64" s="77"/>
      <c r="G64" s="243">
        <f>G25+G27+G30+G32+G34+G37+G42+G48+G52+G58</f>
        <v>26</v>
      </c>
      <c r="H64" s="243">
        <f>H25+H27+H30+H32+H34+H37+H42+H48+H52+H58</f>
        <v>780</v>
      </c>
      <c r="I64" s="183"/>
      <c r="J64" s="183"/>
      <c r="K64" s="183"/>
      <c r="L64" s="183"/>
      <c r="M64" s="395"/>
      <c r="N64" s="183"/>
      <c r="O64" s="275"/>
      <c r="P64" s="184"/>
      <c r="Q64" s="599"/>
      <c r="R64" s="183"/>
      <c r="S64" s="275"/>
      <c r="T64" s="183"/>
      <c r="U64" s="275"/>
      <c r="V64" s="183"/>
      <c r="W64" s="275"/>
      <c r="X64" s="183"/>
      <c r="Y64" s="275"/>
      <c r="Z64" s="205"/>
      <c r="AA64" s="810">
        <f>30*G64</f>
        <v>780</v>
      </c>
      <c r="AF64" s="4"/>
      <c r="AG64" s="4"/>
      <c r="AH64" s="4"/>
    </row>
    <row r="65" spans="1:50" s="32" customFormat="1" ht="31.5" customHeight="1" thickBot="1">
      <c r="A65" s="1750" t="s">
        <v>55</v>
      </c>
      <c r="B65" s="1751"/>
      <c r="C65" s="374"/>
      <c r="D65" s="374"/>
      <c r="E65" s="540"/>
      <c r="F65" s="374"/>
      <c r="G65" s="571">
        <f aca="true" t="shared" si="3" ref="G65:M65">G28+G31+G35+G38+G43+G49+G53+G59+G62</f>
        <v>37.5</v>
      </c>
      <c r="H65" s="571">
        <f t="shared" si="3"/>
        <v>1125</v>
      </c>
      <c r="I65" s="571">
        <f t="shared" si="3"/>
        <v>114</v>
      </c>
      <c r="J65" s="571">
        <f t="shared" si="3"/>
        <v>78</v>
      </c>
      <c r="K65" s="571">
        <f t="shared" si="3"/>
        <v>22</v>
      </c>
      <c r="L65" s="571">
        <f t="shared" si="3"/>
        <v>14</v>
      </c>
      <c r="M65" s="571">
        <f t="shared" si="3"/>
        <v>1011</v>
      </c>
      <c r="N65" s="979">
        <f>SUM(N24:N64)</f>
        <v>26</v>
      </c>
      <c r="O65" s="979">
        <f aca="true" t="shared" si="4" ref="O65:Z65">SUM(O24:O64)</f>
        <v>6</v>
      </c>
      <c r="P65" s="979">
        <f t="shared" si="4"/>
        <v>44</v>
      </c>
      <c r="Q65" s="979">
        <f t="shared" si="4"/>
        <v>8</v>
      </c>
      <c r="R65" s="979">
        <f t="shared" si="4"/>
        <v>12</v>
      </c>
      <c r="S65" s="979">
        <f t="shared" si="4"/>
        <v>2</v>
      </c>
      <c r="T65" s="979">
        <f t="shared" si="4"/>
        <v>8</v>
      </c>
      <c r="U65" s="979">
        <f t="shared" si="4"/>
        <v>0</v>
      </c>
      <c r="V65" s="979">
        <f t="shared" si="4"/>
        <v>4</v>
      </c>
      <c r="W65" s="979">
        <f t="shared" si="4"/>
        <v>0</v>
      </c>
      <c r="X65" s="979">
        <f t="shared" si="4"/>
        <v>4</v>
      </c>
      <c r="Y65" s="979">
        <f t="shared" si="4"/>
        <v>0</v>
      </c>
      <c r="Z65" s="979">
        <f t="shared" si="4"/>
        <v>0</v>
      </c>
      <c r="AA65" s="810">
        <f>30*G65</f>
        <v>1125</v>
      </c>
      <c r="AB65" s="8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8"/>
      <c r="AU65" s="8"/>
      <c r="AV65" s="8"/>
      <c r="AW65" s="8"/>
      <c r="AX65" s="8"/>
    </row>
    <row r="66" spans="1:50" s="29" customFormat="1" ht="26.25" customHeight="1" thickBot="1">
      <c r="A66" s="1763" t="s">
        <v>67</v>
      </c>
      <c r="B66" s="1764"/>
      <c r="C66" s="1764"/>
      <c r="D66" s="1764"/>
      <c r="E66" s="1764"/>
      <c r="F66" s="1764"/>
      <c r="G66" s="1764"/>
      <c r="H66" s="1764"/>
      <c r="I66" s="1764"/>
      <c r="J66" s="1764"/>
      <c r="K66" s="1764"/>
      <c r="L66" s="1764"/>
      <c r="M66" s="1764"/>
      <c r="N66" s="1764"/>
      <c r="O66" s="1764"/>
      <c r="P66" s="1764"/>
      <c r="Q66" s="1764"/>
      <c r="R66" s="1764"/>
      <c r="S66" s="1764"/>
      <c r="T66" s="1764"/>
      <c r="U66" s="1764"/>
      <c r="V66" s="1764"/>
      <c r="W66" s="1764"/>
      <c r="X66" s="1764"/>
      <c r="Y66" s="1764"/>
      <c r="Z66" s="1765"/>
      <c r="AA66" s="816"/>
      <c r="AB66" s="30"/>
      <c r="AC66" s="30"/>
      <c r="AD66" s="30"/>
      <c r="AE66" s="640"/>
      <c r="AF66" s="640"/>
      <c r="AG66" s="640"/>
      <c r="AH66" s="640"/>
      <c r="AI66" s="640"/>
      <c r="AJ66" s="640"/>
      <c r="AK66" s="640"/>
      <c r="AL66" s="640"/>
      <c r="AM66" s="640"/>
      <c r="AN66" s="640"/>
      <c r="AO66" s="640"/>
      <c r="AP66" s="640"/>
      <c r="AQ66" s="640"/>
      <c r="AR66" s="640"/>
      <c r="AS66" s="640"/>
      <c r="AT66" s="640"/>
      <c r="AU66" s="640"/>
      <c r="AV66" s="640"/>
      <c r="AW66" s="640"/>
      <c r="AX66" s="640"/>
    </row>
    <row r="67" spans="1:50" s="29" customFormat="1" ht="19.5" customHeight="1" thickBot="1">
      <c r="A67" s="1763" t="s">
        <v>68</v>
      </c>
      <c r="B67" s="1764"/>
      <c r="C67" s="1764"/>
      <c r="D67" s="1764"/>
      <c r="E67" s="1764"/>
      <c r="F67" s="1764"/>
      <c r="G67" s="1764"/>
      <c r="H67" s="1764"/>
      <c r="I67" s="1764"/>
      <c r="J67" s="1764"/>
      <c r="K67" s="1764"/>
      <c r="L67" s="1764"/>
      <c r="M67" s="1764"/>
      <c r="N67" s="1764"/>
      <c r="O67" s="1764"/>
      <c r="P67" s="1764"/>
      <c r="Q67" s="1764"/>
      <c r="R67" s="1764"/>
      <c r="S67" s="1764"/>
      <c r="T67" s="1764"/>
      <c r="U67" s="1764"/>
      <c r="V67" s="1764"/>
      <c r="W67" s="1764"/>
      <c r="X67" s="1764"/>
      <c r="Y67" s="1764"/>
      <c r="Z67" s="1765"/>
      <c r="AA67" s="816"/>
      <c r="AB67" s="30"/>
      <c r="AC67" s="30"/>
      <c r="AD67" s="30"/>
      <c r="AE67" s="640"/>
      <c r="AF67" s="640"/>
      <c r="AG67" s="640"/>
      <c r="AH67" s="640"/>
      <c r="AI67" s="640"/>
      <c r="AJ67" s="640"/>
      <c r="AK67" s="640"/>
      <c r="AL67" s="640"/>
      <c r="AM67" s="640"/>
      <c r="AN67" s="640"/>
      <c r="AO67" s="640"/>
      <c r="AP67" s="640"/>
      <c r="AQ67" s="640"/>
      <c r="AR67" s="640"/>
      <c r="AS67" s="640"/>
      <c r="AT67" s="640"/>
      <c r="AU67" s="640"/>
      <c r="AV67" s="640"/>
      <c r="AW67" s="640"/>
      <c r="AX67" s="640"/>
    </row>
    <row r="68" spans="1:45" s="6" customFormat="1" ht="36.75" customHeight="1">
      <c r="A68" s="91" t="s">
        <v>146</v>
      </c>
      <c r="B68" s="208" t="s">
        <v>107</v>
      </c>
      <c r="C68" s="93">
        <v>5</v>
      </c>
      <c r="D68" s="93">
        <v>1</v>
      </c>
      <c r="E68" s="1046">
        <v>4</v>
      </c>
      <c r="F68" s="213"/>
      <c r="G68" s="943">
        <v>5</v>
      </c>
      <c r="H68" s="68">
        <f>G68*30</f>
        <v>150</v>
      </c>
      <c r="I68" s="66"/>
      <c r="J68" s="66"/>
      <c r="K68" s="66"/>
      <c r="L68" s="66"/>
      <c r="M68" s="386"/>
      <c r="N68" s="91"/>
      <c r="O68" s="277"/>
      <c r="P68" s="115"/>
      <c r="Q68" s="277"/>
      <c r="R68" s="117"/>
      <c r="S68" s="263"/>
      <c r="T68" s="117"/>
      <c r="U68" s="263"/>
      <c r="V68" s="117"/>
      <c r="W68" s="263"/>
      <c r="X68" s="117"/>
      <c r="Y68" s="263"/>
      <c r="Z68" s="117"/>
      <c r="AA68" s="812"/>
      <c r="AC68" s="619"/>
      <c r="AD68" s="625"/>
      <c r="AE68" s="625"/>
      <c r="AF68" s="625"/>
      <c r="AG68" s="625"/>
      <c r="AH68" s="625"/>
      <c r="AI68" s="626"/>
      <c r="AJ68" s="626"/>
      <c r="AK68" s="626"/>
      <c r="AL68" s="626"/>
      <c r="AM68" s="626"/>
      <c r="AN68" s="626"/>
      <c r="AO68" s="626"/>
      <c r="AP68" s="626"/>
      <c r="AQ68" s="626"/>
      <c r="AR68" s="626"/>
      <c r="AS68" s="626"/>
    </row>
    <row r="69" spans="1:45" s="6" customFormat="1" ht="19.5" customHeight="1" thickBot="1">
      <c r="A69" s="73"/>
      <c r="B69" s="72" t="s">
        <v>48</v>
      </c>
      <c r="C69" s="1047"/>
      <c r="D69" s="1047"/>
      <c r="E69" s="1048"/>
      <c r="F69" s="346"/>
      <c r="G69" s="980">
        <v>1</v>
      </c>
      <c r="H69" s="344">
        <f aca="true" t="shared" si="5" ref="H69:H89">G69*30</f>
        <v>30</v>
      </c>
      <c r="I69" s="140"/>
      <c r="J69" s="140"/>
      <c r="K69" s="140"/>
      <c r="L69" s="140"/>
      <c r="M69" s="389"/>
      <c r="N69" s="146"/>
      <c r="O69" s="278"/>
      <c r="P69" s="147"/>
      <c r="Q69" s="278"/>
      <c r="R69" s="148"/>
      <c r="S69" s="264"/>
      <c r="T69" s="148"/>
      <c r="U69" s="264"/>
      <c r="V69" s="148"/>
      <c r="W69" s="264"/>
      <c r="X69" s="148"/>
      <c r="Y69" s="264"/>
      <c r="Z69" s="148"/>
      <c r="AA69" s="812"/>
      <c r="AC69" s="619"/>
      <c r="AD69" s="625"/>
      <c r="AE69" s="625"/>
      <c r="AF69" s="625"/>
      <c r="AG69" s="625"/>
      <c r="AH69" s="625"/>
      <c r="AI69" s="626"/>
      <c r="AJ69" s="626"/>
      <c r="AK69" s="626"/>
      <c r="AL69" s="626"/>
      <c r="AM69" s="626"/>
      <c r="AN69" s="626"/>
      <c r="AO69" s="626"/>
      <c r="AP69" s="626"/>
      <c r="AQ69" s="626"/>
      <c r="AR69" s="626"/>
      <c r="AS69" s="626"/>
    </row>
    <row r="70" spans="1:45" s="6" customFormat="1" ht="27" customHeight="1" thickBot="1">
      <c r="A70" s="70" t="s">
        <v>147</v>
      </c>
      <c r="B70" s="98" t="s">
        <v>58</v>
      </c>
      <c r="C70" s="549"/>
      <c r="D70" s="549"/>
      <c r="E70" s="1049"/>
      <c r="F70" s="983"/>
      <c r="G70" s="984">
        <v>4</v>
      </c>
      <c r="H70" s="343">
        <f t="shared" si="5"/>
        <v>120</v>
      </c>
      <c r="I70" s="128">
        <v>6</v>
      </c>
      <c r="J70" s="128">
        <v>4</v>
      </c>
      <c r="K70" s="126" t="s">
        <v>280</v>
      </c>
      <c r="L70" s="77"/>
      <c r="M70" s="383">
        <f>H70-I70</f>
        <v>114</v>
      </c>
      <c r="N70" s="81"/>
      <c r="O70" s="279"/>
      <c r="P70" s="130"/>
      <c r="Q70" s="279"/>
      <c r="R70" s="134"/>
      <c r="S70" s="262"/>
      <c r="T70" s="683">
        <v>4</v>
      </c>
      <c r="U70" s="270">
        <v>2</v>
      </c>
      <c r="V70" s="134"/>
      <c r="W70" s="262"/>
      <c r="X70" s="134"/>
      <c r="Y70" s="654"/>
      <c r="Z70" s="135"/>
      <c r="AA70" s="812">
        <v>2</v>
      </c>
      <c r="AC70" s="619"/>
      <c r="AD70" s="625"/>
      <c r="AE70" s="625"/>
      <c r="AF70" s="625"/>
      <c r="AG70" s="625"/>
      <c r="AH70" s="625"/>
      <c r="AI70" s="626"/>
      <c r="AJ70" s="625"/>
      <c r="AK70" s="626"/>
      <c r="AL70" s="626"/>
      <c r="AM70" s="552"/>
      <c r="AN70" s="552"/>
      <c r="AO70" s="626"/>
      <c r="AP70" s="626"/>
      <c r="AQ70" s="626"/>
      <c r="AR70" s="626"/>
      <c r="AS70" s="626"/>
    </row>
    <row r="71" spans="1:45" s="6" customFormat="1" ht="36.75" customHeight="1" thickBot="1">
      <c r="A71" s="907" t="s">
        <v>148</v>
      </c>
      <c r="B71" s="895" t="s">
        <v>313</v>
      </c>
      <c r="C71" s="1050">
        <v>9</v>
      </c>
      <c r="D71" s="1050">
        <v>2.5</v>
      </c>
      <c r="E71" s="1051">
        <v>6.5</v>
      </c>
      <c r="F71" s="991"/>
      <c r="G71" s="992">
        <v>9</v>
      </c>
      <c r="H71" s="343">
        <f t="shared" si="5"/>
        <v>270</v>
      </c>
      <c r="I71" s="128"/>
      <c r="J71" s="128"/>
      <c r="K71" s="126"/>
      <c r="L71" s="77"/>
      <c r="M71" s="383"/>
      <c r="N71" s="81"/>
      <c r="O71" s="279"/>
      <c r="P71" s="130"/>
      <c r="Q71" s="279"/>
      <c r="R71" s="134"/>
      <c r="S71" s="262"/>
      <c r="T71" s="683"/>
      <c r="U71" s="270"/>
      <c r="V71" s="134"/>
      <c r="W71" s="262"/>
      <c r="X71" s="134"/>
      <c r="Y71" s="654"/>
      <c r="Z71" s="135"/>
      <c r="AA71" s="812"/>
      <c r="AC71" s="619"/>
      <c r="AD71" s="625"/>
      <c r="AE71" s="625"/>
      <c r="AF71" s="625"/>
      <c r="AG71" s="625"/>
      <c r="AH71" s="625"/>
      <c r="AI71" s="626"/>
      <c r="AJ71" s="625"/>
      <c r="AK71" s="626"/>
      <c r="AL71" s="626"/>
      <c r="AM71" s="552"/>
      <c r="AN71" s="552"/>
      <c r="AO71" s="626"/>
      <c r="AP71" s="626"/>
      <c r="AQ71" s="626"/>
      <c r="AR71" s="626"/>
      <c r="AS71" s="626"/>
    </row>
    <row r="72" spans="1:45" s="6" customFormat="1" ht="27" customHeight="1" thickBot="1">
      <c r="A72" s="542"/>
      <c r="B72" s="72" t="s">
        <v>48</v>
      </c>
      <c r="C72" s="1050"/>
      <c r="D72" s="1050"/>
      <c r="E72" s="1051"/>
      <c r="F72" s="991"/>
      <c r="G72" s="992">
        <v>2.5</v>
      </c>
      <c r="H72" s="343">
        <f t="shared" si="5"/>
        <v>75</v>
      </c>
      <c r="I72" s="128"/>
      <c r="J72" s="128"/>
      <c r="K72" s="126"/>
      <c r="L72" s="77"/>
      <c r="M72" s="383"/>
      <c r="N72" s="81"/>
      <c r="O72" s="279"/>
      <c r="P72" s="130"/>
      <c r="Q72" s="279"/>
      <c r="R72" s="134"/>
      <c r="S72" s="262"/>
      <c r="T72" s="683"/>
      <c r="U72" s="270"/>
      <c r="V72" s="134"/>
      <c r="W72" s="262"/>
      <c r="X72" s="134"/>
      <c r="Y72" s="654"/>
      <c r="Z72" s="135"/>
      <c r="AA72" s="812"/>
      <c r="AC72" s="619"/>
      <c r="AD72" s="625"/>
      <c r="AE72" s="625"/>
      <c r="AF72" s="625"/>
      <c r="AG72" s="625"/>
      <c r="AH72" s="625"/>
      <c r="AI72" s="626"/>
      <c r="AJ72" s="625"/>
      <c r="AK72" s="626"/>
      <c r="AL72" s="626"/>
      <c r="AM72" s="552"/>
      <c r="AN72" s="552"/>
      <c r="AO72" s="626"/>
      <c r="AP72" s="626"/>
      <c r="AQ72" s="626"/>
      <c r="AR72" s="626"/>
      <c r="AS72" s="626"/>
    </row>
    <row r="73" spans="1:45" s="918" customFormat="1" ht="30.75" customHeight="1" thickBot="1">
      <c r="A73" s="907" t="s">
        <v>314</v>
      </c>
      <c r="B73" s="98" t="s">
        <v>58</v>
      </c>
      <c r="C73" s="1052"/>
      <c r="D73" s="1052"/>
      <c r="E73" s="1053"/>
      <c r="F73" s="988"/>
      <c r="G73" s="989">
        <v>6.5</v>
      </c>
      <c r="H73" s="343">
        <f t="shared" si="5"/>
        <v>195</v>
      </c>
      <c r="I73" s="911">
        <v>8</v>
      </c>
      <c r="J73" s="911">
        <v>6</v>
      </c>
      <c r="K73" s="901" t="s">
        <v>278</v>
      </c>
      <c r="L73" s="901"/>
      <c r="M73" s="912">
        <f>H73-I73</f>
        <v>187</v>
      </c>
      <c r="N73" s="913">
        <v>8</v>
      </c>
      <c r="O73" s="913">
        <v>0</v>
      </c>
      <c r="P73" s="914"/>
      <c r="Q73" s="914"/>
      <c r="R73" s="915"/>
      <c r="S73" s="915"/>
      <c r="T73" s="915"/>
      <c r="U73" s="915"/>
      <c r="V73" s="915"/>
      <c r="W73" s="915"/>
      <c r="X73" s="915"/>
      <c r="Y73" s="915"/>
      <c r="Z73" s="916"/>
      <c r="AA73" s="917">
        <v>1</v>
      </c>
      <c r="AC73" s="919"/>
      <c r="AD73" s="920"/>
      <c r="AE73" s="920"/>
      <c r="AF73" s="920"/>
      <c r="AG73" s="920"/>
      <c r="AH73" s="920"/>
      <c r="AI73" s="921"/>
      <c r="AJ73" s="921"/>
      <c r="AK73" s="921"/>
      <c r="AL73" s="921"/>
      <c r="AM73" s="921"/>
      <c r="AN73" s="921"/>
      <c r="AO73" s="921"/>
      <c r="AP73" s="921"/>
      <c r="AQ73" s="921"/>
      <c r="AR73" s="921"/>
      <c r="AS73" s="921"/>
    </row>
    <row r="74" spans="1:45" s="6" customFormat="1" ht="30" customHeight="1">
      <c r="A74" s="70" t="s">
        <v>149</v>
      </c>
      <c r="B74" s="109" t="s">
        <v>81</v>
      </c>
      <c r="C74" s="1054">
        <v>4</v>
      </c>
      <c r="D74" s="1054">
        <v>1</v>
      </c>
      <c r="E74" s="1046">
        <v>3</v>
      </c>
      <c r="F74" s="335"/>
      <c r="G74" s="943">
        <v>4</v>
      </c>
      <c r="H74" s="68">
        <f t="shared" si="5"/>
        <v>120</v>
      </c>
      <c r="I74" s="114"/>
      <c r="J74" s="114"/>
      <c r="K74" s="110"/>
      <c r="L74" s="110"/>
      <c r="M74" s="386"/>
      <c r="N74" s="91"/>
      <c r="O74" s="277"/>
      <c r="P74" s="115"/>
      <c r="Q74" s="277"/>
      <c r="R74" s="117"/>
      <c r="S74" s="277"/>
      <c r="T74" s="117"/>
      <c r="U74" s="263"/>
      <c r="V74" s="117"/>
      <c r="W74" s="263"/>
      <c r="X74" s="117"/>
      <c r="Y74" s="263"/>
      <c r="Z74" s="117"/>
      <c r="AA74" s="812"/>
      <c r="AC74" s="619"/>
      <c r="AD74" s="625"/>
      <c r="AE74" s="625"/>
      <c r="AF74" s="625"/>
      <c r="AG74" s="625"/>
      <c r="AH74" s="625"/>
      <c r="AI74" s="626"/>
      <c r="AJ74" s="626"/>
      <c r="AK74" s="625"/>
      <c r="AL74" s="625"/>
      <c r="AM74" s="626"/>
      <c r="AN74" s="626"/>
      <c r="AO74" s="626"/>
      <c r="AP74" s="626"/>
      <c r="AQ74" s="626"/>
      <c r="AR74" s="626"/>
      <c r="AS74" s="626"/>
    </row>
    <row r="75" spans="1:45" s="6" customFormat="1" ht="21.75" customHeight="1" thickBot="1">
      <c r="A75" s="108"/>
      <c r="B75" s="72" t="s">
        <v>48</v>
      </c>
      <c r="C75" s="1055"/>
      <c r="D75" s="1055"/>
      <c r="E75" s="1048"/>
      <c r="F75" s="334"/>
      <c r="G75" s="993">
        <v>1</v>
      </c>
      <c r="H75" s="344">
        <f t="shared" si="5"/>
        <v>30</v>
      </c>
      <c r="I75" s="138"/>
      <c r="J75" s="138"/>
      <c r="K75" s="139"/>
      <c r="L75" s="139"/>
      <c r="M75" s="388"/>
      <c r="N75" s="146"/>
      <c r="O75" s="278"/>
      <c r="P75" s="147"/>
      <c r="Q75" s="278"/>
      <c r="R75" s="148"/>
      <c r="S75" s="278"/>
      <c r="T75" s="148"/>
      <c r="U75" s="264"/>
      <c r="V75" s="148"/>
      <c r="W75" s="264"/>
      <c r="X75" s="148"/>
      <c r="Y75" s="264"/>
      <c r="Z75" s="148"/>
      <c r="AA75" s="812"/>
      <c r="AC75" s="619"/>
      <c r="AD75" s="625"/>
      <c r="AE75" s="625"/>
      <c r="AF75" s="625"/>
      <c r="AG75" s="625"/>
      <c r="AH75" s="625"/>
      <c r="AI75" s="626"/>
      <c r="AJ75" s="626"/>
      <c r="AK75" s="625"/>
      <c r="AL75" s="625"/>
      <c r="AM75" s="626"/>
      <c r="AN75" s="626"/>
      <c r="AO75" s="626"/>
      <c r="AP75" s="626"/>
      <c r="AQ75" s="626"/>
      <c r="AR75" s="626"/>
      <c r="AS75" s="626"/>
    </row>
    <row r="76" spans="1:45" s="6" customFormat="1" ht="25.5" customHeight="1" thickBot="1">
      <c r="A76" s="70" t="s">
        <v>150</v>
      </c>
      <c r="B76" s="98" t="s">
        <v>58</v>
      </c>
      <c r="C76" s="1056"/>
      <c r="D76" s="1056"/>
      <c r="E76" s="1057"/>
      <c r="F76" s="151"/>
      <c r="G76" s="975">
        <v>3</v>
      </c>
      <c r="H76" s="343">
        <f>G76*30</f>
        <v>90</v>
      </c>
      <c r="I76" s="128">
        <f>SUM(J76:L76)</f>
        <v>4</v>
      </c>
      <c r="J76" s="128">
        <v>4</v>
      </c>
      <c r="K76" s="126"/>
      <c r="L76" s="126"/>
      <c r="M76" s="383">
        <f>H76-I76</f>
        <v>86</v>
      </c>
      <c r="N76" s="81"/>
      <c r="O76" s="279"/>
      <c r="P76" s="131">
        <v>4</v>
      </c>
      <c r="Q76" s="279" t="s">
        <v>235</v>
      </c>
      <c r="R76" s="134"/>
      <c r="S76" s="279"/>
      <c r="T76" s="134"/>
      <c r="U76" s="262"/>
      <c r="V76" s="134"/>
      <c r="W76" s="262"/>
      <c r="X76" s="134"/>
      <c r="Y76" s="654"/>
      <c r="Z76" s="135"/>
      <c r="AA76" s="812">
        <v>1</v>
      </c>
      <c r="AC76" s="619"/>
      <c r="AD76" s="625"/>
      <c r="AE76" s="625"/>
      <c r="AF76" s="552"/>
      <c r="AG76" s="625"/>
      <c r="AH76" s="625"/>
      <c r="AI76" s="626"/>
      <c r="AJ76" s="626"/>
      <c r="AK76" s="625"/>
      <c r="AL76" s="625"/>
      <c r="AM76" s="626"/>
      <c r="AN76" s="626"/>
      <c r="AO76" s="626"/>
      <c r="AP76" s="626"/>
      <c r="AQ76" s="626"/>
      <c r="AR76" s="626"/>
      <c r="AS76" s="626"/>
    </row>
    <row r="77" spans="1:50" s="12" customFormat="1" ht="38.25" customHeight="1" thickBot="1">
      <c r="A77" s="542" t="s">
        <v>151</v>
      </c>
      <c r="B77" s="545" t="s">
        <v>207</v>
      </c>
      <c r="C77" s="82">
        <v>5</v>
      </c>
      <c r="D77" s="82"/>
      <c r="E77" s="1057">
        <v>5</v>
      </c>
      <c r="F77" s="220"/>
      <c r="G77" s="994">
        <v>5</v>
      </c>
      <c r="H77" s="343">
        <f t="shared" si="5"/>
        <v>150</v>
      </c>
      <c r="I77" s="128">
        <v>8</v>
      </c>
      <c r="J77" s="128">
        <v>6</v>
      </c>
      <c r="K77" s="126" t="s">
        <v>278</v>
      </c>
      <c r="L77" s="77"/>
      <c r="M77" s="383">
        <f>H77-I77</f>
        <v>142</v>
      </c>
      <c r="N77" s="81"/>
      <c r="O77" s="279"/>
      <c r="P77" s="130"/>
      <c r="Q77" s="279"/>
      <c r="R77" s="134"/>
      <c r="S77" s="262"/>
      <c r="T77" s="131">
        <v>8</v>
      </c>
      <c r="U77" s="270">
        <v>0</v>
      </c>
      <c r="V77" s="134"/>
      <c r="W77" s="262"/>
      <c r="X77" s="134"/>
      <c r="Y77" s="262"/>
      <c r="Z77" s="135"/>
      <c r="AA77" s="813">
        <v>2</v>
      </c>
      <c r="AC77" s="619"/>
      <c r="AD77" s="625"/>
      <c r="AE77" s="625"/>
      <c r="AF77" s="625"/>
      <c r="AG77" s="625"/>
      <c r="AH77" s="625"/>
      <c r="AI77" s="626"/>
      <c r="AJ77" s="626"/>
      <c r="AK77" s="626"/>
      <c r="AL77" s="626"/>
      <c r="AM77" s="626"/>
      <c r="AN77" s="626"/>
      <c r="AO77" s="626"/>
      <c r="AP77" s="626"/>
      <c r="AQ77" s="626"/>
      <c r="AR77" s="626"/>
      <c r="AS77" s="626"/>
      <c r="AT77" s="6"/>
      <c r="AU77" s="6"/>
      <c r="AV77" s="6"/>
      <c r="AW77" s="6"/>
      <c r="AX77" s="6"/>
    </row>
    <row r="78" spans="1:45" s="6" customFormat="1" ht="23.25" customHeight="1">
      <c r="A78" s="70" t="s">
        <v>152</v>
      </c>
      <c r="B78" s="109" t="s">
        <v>82</v>
      </c>
      <c r="C78" s="1054">
        <v>4</v>
      </c>
      <c r="D78" s="1054">
        <v>1</v>
      </c>
      <c r="E78" s="1046">
        <v>3</v>
      </c>
      <c r="F78" s="335"/>
      <c r="G78" s="943">
        <v>4</v>
      </c>
      <c r="H78" s="68">
        <f t="shared" si="5"/>
        <v>120</v>
      </c>
      <c r="I78" s="114"/>
      <c r="J78" s="114"/>
      <c r="K78" s="110"/>
      <c r="L78" s="110"/>
      <c r="M78" s="386"/>
      <c r="N78" s="91"/>
      <c r="O78" s="277"/>
      <c r="P78" s="115"/>
      <c r="Q78" s="277"/>
      <c r="R78" s="117"/>
      <c r="S78" s="263"/>
      <c r="T78" s="117"/>
      <c r="U78" s="263"/>
      <c r="V78" s="115"/>
      <c r="W78" s="277"/>
      <c r="X78" s="115"/>
      <c r="Y78" s="277"/>
      <c r="Z78" s="117"/>
      <c r="AA78" s="812"/>
      <c r="AC78" s="619"/>
      <c r="AD78" s="625"/>
      <c r="AE78" s="625"/>
      <c r="AF78" s="625"/>
      <c r="AG78" s="625"/>
      <c r="AH78" s="625"/>
      <c r="AI78" s="626"/>
      <c r="AJ78" s="626"/>
      <c r="AK78" s="626"/>
      <c r="AL78" s="626"/>
      <c r="AM78" s="626"/>
      <c r="AN78" s="626"/>
      <c r="AO78" s="625"/>
      <c r="AP78" s="625"/>
      <c r="AQ78" s="625"/>
      <c r="AR78" s="625"/>
      <c r="AS78" s="626"/>
    </row>
    <row r="79" spans="1:45" s="6" customFormat="1" ht="21" customHeight="1" thickBot="1">
      <c r="A79" s="108"/>
      <c r="B79" s="72" t="s">
        <v>48</v>
      </c>
      <c r="C79" s="1058"/>
      <c r="D79" s="1058"/>
      <c r="E79" s="1059"/>
      <c r="F79" s="334"/>
      <c r="G79" s="993">
        <v>1</v>
      </c>
      <c r="H79" s="344">
        <f t="shared" si="5"/>
        <v>30</v>
      </c>
      <c r="I79" s="138"/>
      <c r="J79" s="145"/>
      <c r="K79" s="143"/>
      <c r="L79" s="143"/>
      <c r="M79" s="389"/>
      <c r="N79" s="146"/>
      <c r="O79" s="278"/>
      <c r="P79" s="147"/>
      <c r="Q79" s="278"/>
      <c r="R79" s="148"/>
      <c r="S79" s="264"/>
      <c r="T79" s="148"/>
      <c r="U79" s="264"/>
      <c r="V79" s="147"/>
      <c r="W79" s="278"/>
      <c r="X79" s="147"/>
      <c r="Y79" s="278"/>
      <c r="Z79" s="148"/>
      <c r="AA79" s="812"/>
      <c r="AC79" s="619"/>
      <c r="AD79" s="625"/>
      <c r="AE79" s="625"/>
      <c r="AF79" s="625"/>
      <c r="AG79" s="625"/>
      <c r="AH79" s="625"/>
      <c r="AI79" s="626"/>
      <c r="AJ79" s="626"/>
      <c r="AK79" s="626"/>
      <c r="AL79" s="626"/>
      <c r="AM79" s="626"/>
      <c r="AN79" s="626"/>
      <c r="AO79" s="625"/>
      <c r="AP79" s="625"/>
      <c r="AQ79" s="625"/>
      <c r="AR79" s="625"/>
      <c r="AS79" s="626"/>
    </row>
    <row r="80" spans="1:45" s="6" customFormat="1" ht="24.75" customHeight="1" thickBot="1">
      <c r="A80" s="70" t="s">
        <v>153</v>
      </c>
      <c r="B80" s="98" t="s">
        <v>58</v>
      </c>
      <c r="C80" s="1056"/>
      <c r="D80" s="1056"/>
      <c r="E80" s="1057"/>
      <c r="F80" s="151"/>
      <c r="G80" s="975">
        <v>3</v>
      </c>
      <c r="H80" s="343">
        <f t="shared" si="5"/>
        <v>90</v>
      </c>
      <c r="I80" s="128">
        <v>8</v>
      </c>
      <c r="J80" s="128">
        <v>6</v>
      </c>
      <c r="K80" s="126" t="s">
        <v>278</v>
      </c>
      <c r="L80" s="126"/>
      <c r="M80" s="383">
        <f>H80-I80</f>
        <v>82</v>
      </c>
      <c r="N80" s="683">
        <v>8</v>
      </c>
      <c r="O80" s="270">
        <v>0</v>
      </c>
      <c r="P80" s="130"/>
      <c r="Q80" s="279"/>
      <c r="R80" s="134"/>
      <c r="S80" s="262"/>
      <c r="T80" s="134"/>
      <c r="U80" s="262"/>
      <c r="V80" s="130"/>
      <c r="W80" s="279"/>
      <c r="X80" s="130"/>
      <c r="Y80" s="658"/>
      <c r="Z80" s="135"/>
      <c r="AA80" s="812">
        <v>1</v>
      </c>
      <c r="AC80" s="552"/>
      <c r="AD80" s="625"/>
      <c r="AE80" s="625"/>
      <c r="AF80" s="625"/>
      <c r="AG80" s="625"/>
      <c r="AH80" s="625"/>
      <c r="AI80" s="626"/>
      <c r="AJ80" s="626"/>
      <c r="AK80" s="626"/>
      <c r="AL80" s="626"/>
      <c r="AM80" s="626"/>
      <c r="AN80" s="626"/>
      <c r="AO80" s="625"/>
      <c r="AP80" s="625"/>
      <c r="AQ80" s="625"/>
      <c r="AR80" s="625"/>
      <c r="AS80" s="626"/>
    </row>
    <row r="81" spans="1:45" s="6" customFormat="1" ht="33.75" customHeight="1">
      <c r="A81" s="70" t="s">
        <v>154</v>
      </c>
      <c r="B81" s="109" t="s">
        <v>46</v>
      </c>
      <c r="C81" s="1054">
        <v>3</v>
      </c>
      <c r="D81" s="1054">
        <v>0.5</v>
      </c>
      <c r="E81" s="1046">
        <v>2.5</v>
      </c>
      <c r="F81" s="335"/>
      <c r="G81" s="943">
        <v>3</v>
      </c>
      <c r="H81" s="68">
        <f t="shared" si="5"/>
        <v>90</v>
      </c>
      <c r="I81" s="114"/>
      <c r="J81" s="114"/>
      <c r="K81" s="110"/>
      <c r="L81" s="110"/>
      <c r="M81" s="386"/>
      <c r="N81" s="91"/>
      <c r="O81" s="277"/>
      <c r="P81" s="115"/>
      <c r="Q81" s="596"/>
      <c r="R81" s="115"/>
      <c r="S81" s="277"/>
      <c r="T81" s="115"/>
      <c r="U81" s="277"/>
      <c r="V81" s="115"/>
      <c r="W81" s="277"/>
      <c r="X81" s="115"/>
      <c r="Y81" s="277"/>
      <c r="Z81" s="115"/>
      <c r="AA81" s="812"/>
      <c r="AC81" s="619"/>
      <c r="AD81" s="625"/>
      <c r="AE81" s="625"/>
      <c r="AF81" s="625"/>
      <c r="AG81" s="628"/>
      <c r="AH81" s="628"/>
      <c r="AI81" s="625"/>
      <c r="AJ81" s="625"/>
      <c r="AK81" s="625"/>
      <c r="AL81" s="625"/>
      <c r="AM81" s="625"/>
      <c r="AN81" s="625"/>
      <c r="AO81" s="625"/>
      <c r="AP81" s="625"/>
      <c r="AQ81" s="625"/>
      <c r="AR81" s="625"/>
      <c r="AS81" s="625"/>
    </row>
    <row r="82" spans="1:45" s="6" customFormat="1" ht="23.25" customHeight="1" thickBot="1">
      <c r="A82" s="108"/>
      <c r="B82" s="72" t="s">
        <v>48</v>
      </c>
      <c r="C82" s="1055"/>
      <c r="D82" s="1055"/>
      <c r="E82" s="1048"/>
      <c r="F82" s="334"/>
      <c r="G82" s="993">
        <v>0.5</v>
      </c>
      <c r="H82" s="344">
        <f>G82*30</f>
        <v>15</v>
      </c>
      <c r="I82" s="138"/>
      <c r="J82" s="138"/>
      <c r="K82" s="139"/>
      <c r="L82" s="139"/>
      <c r="M82" s="388"/>
      <c r="N82" s="146"/>
      <c r="O82" s="278"/>
      <c r="P82" s="147"/>
      <c r="Q82" s="278"/>
      <c r="R82" s="148"/>
      <c r="S82" s="278"/>
      <c r="T82" s="147"/>
      <c r="U82" s="278"/>
      <c r="V82" s="147"/>
      <c r="W82" s="278"/>
      <c r="X82" s="147"/>
      <c r="Y82" s="278"/>
      <c r="Z82" s="147"/>
      <c r="AA82" s="812"/>
      <c r="AC82" s="619"/>
      <c r="AD82" s="625"/>
      <c r="AE82" s="625"/>
      <c r="AF82" s="625"/>
      <c r="AG82" s="625"/>
      <c r="AH82" s="625"/>
      <c r="AI82" s="626"/>
      <c r="AJ82" s="625"/>
      <c r="AK82" s="625"/>
      <c r="AL82" s="625"/>
      <c r="AM82" s="625"/>
      <c r="AN82" s="625"/>
      <c r="AO82" s="625"/>
      <c r="AP82" s="625"/>
      <c r="AQ82" s="625"/>
      <c r="AR82" s="625"/>
      <c r="AS82" s="625"/>
    </row>
    <row r="83" spans="1:45" s="6" customFormat="1" ht="23.25" customHeight="1" thickBot="1">
      <c r="A83" s="70" t="s">
        <v>155</v>
      </c>
      <c r="B83" s="98" t="s">
        <v>58</v>
      </c>
      <c r="C83" s="1056"/>
      <c r="D83" s="1056"/>
      <c r="E83" s="1057"/>
      <c r="F83" s="151"/>
      <c r="G83" s="975">
        <v>2.5</v>
      </c>
      <c r="H83" s="343">
        <f t="shared" si="5"/>
        <v>75</v>
      </c>
      <c r="I83" s="128">
        <v>8</v>
      </c>
      <c r="J83" s="128">
        <v>6</v>
      </c>
      <c r="K83" s="126" t="s">
        <v>278</v>
      </c>
      <c r="L83" s="126"/>
      <c r="M83" s="383">
        <f>H83-I83</f>
        <v>67</v>
      </c>
      <c r="N83" s="81"/>
      <c r="O83" s="279"/>
      <c r="P83" s="130"/>
      <c r="Q83" s="303"/>
      <c r="R83" s="683">
        <v>8</v>
      </c>
      <c r="S83" s="270">
        <v>0</v>
      </c>
      <c r="T83" s="130"/>
      <c r="U83" s="279"/>
      <c r="V83" s="130"/>
      <c r="W83" s="279"/>
      <c r="X83" s="130"/>
      <c r="Y83" s="658"/>
      <c r="Z83" s="214"/>
      <c r="AA83" s="812">
        <v>2</v>
      </c>
      <c r="AC83" s="619"/>
      <c r="AD83" s="625"/>
      <c r="AE83" s="625"/>
      <c r="AF83" s="625"/>
      <c r="AG83" s="628"/>
      <c r="AH83" s="628"/>
      <c r="AI83" s="631"/>
      <c r="AJ83" s="631"/>
      <c r="AK83" s="631"/>
      <c r="AL83" s="631"/>
      <c r="AM83" s="625"/>
      <c r="AN83" s="625"/>
      <c r="AO83" s="625"/>
      <c r="AP83" s="625"/>
      <c r="AQ83" s="625"/>
      <c r="AR83" s="625"/>
      <c r="AS83" s="625"/>
    </row>
    <row r="84" spans="1:45" s="6" customFormat="1" ht="30" customHeight="1">
      <c r="A84" s="70" t="s">
        <v>156</v>
      </c>
      <c r="B84" s="215" t="s">
        <v>83</v>
      </c>
      <c r="C84" s="1054">
        <v>4</v>
      </c>
      <c r="D84" s="1054">
        <v>1</v>
      </c>
      <c r="E84" s="1046">
        <v>3</v>
      </c>
      <c r="F84" s="335"/>
      <c r="G84" s="995">
        <v>4</v>
      </c>
      <c r="H84" s="68">
        <f t="shared" si="5"/>
        <v>120</v>
      </c>
      <c r="I84" s="114"/>
      <c r="J84" s="114"/>
      <c r="K84" s="110"/>
      <c r="L84" s="110"/>
      <c r="M84" s="386"/>
      <c r="N84" s="91"/>
      <c r="O84" s="277"/>
      <c r="P84" s="115"/>
      <c r="Q84" s="277"/>
      <c r="R84" s="117"/>
      <c r="S84" s="277"/>
      <c r="T84" s="115"/>
      <c r="U84" s="277"/>
      <c r="V84" s="115"/>
      <c r="W84" s="277"/>
      <c r="X84" s="115"/>
      <c r="Y84" s="277"/>
      <c r="Z84" s="115"/>
      <c r="AA84" s="812"/>
      <c r="AC84" s="619"/>
      <c r="AD84" s="625"/>
      <c r="AE84" s="625"/>
      <c r="AF84" s="625"/>
      <c r="AG84" s="625"/>
      <c r="AH84" s="625"/>
      <c r="AI84" s="626"/>
      <c r="AJ84" s="625"/>
      <c r="AK84" s="625"/>
      <c r="AL84" s="625"/>
      <c r="AM84" s="625"/>
      <c r="AN84" s="625"/>
      <c r="AO84" s="625"/>
      <c r="AP84" s="625"/>
      <c r="AQ84" s="625"/>
      <c r="AR84" s="625"/>
      <c r="AS84" s="625"/>
    </row>
    <row r="85" spans="1:45" s="6" customFormat="1" ht="24.75" customHeight="1" thickBot="1">
      <c r="A85" s="108"/>
      <c r="B85" s="72" t="s">
        <v>48</v>
      </c>
      <c r="C85" s="1058"/>
      <c r="D85" s="1058"/>
      <c r="E85" s="1059"/>
      <c r="F85" s="334"/>
      <c r="G85" s="996">
        <v>1</v>
      </c>
      <c r="H85" s="344">
        <f t="shared" si="5"/>
        <v>30</v>
      </c>
      <c r="I85" s="138"/>
      <c r="J85" s="145"/>
      <c r="K85" s="143"/>
      <c r="L85" s="143"/>
      <c r="M85" s="389"/>
      <c r="N85" s="146"/>
      <c r="O85" s="278"/>
      <c r="P85" s="147"/>
      <c r="Q85" s="278"/>
      <c r="R85" s="148"/>
      <c r="S85" s="278"/>
      <c r="T85" s="147"/>
      <c r="U85" s="278"/>
      <c r="V85" s="147"/>
      <c r="W85" s="278"/>
      <c r="X85" s="147"/>
      <c r="Y85" s="278"/>
      <c r="Z85" s="147"/>
      <c r="AA85" s="812"/>
      <c r="AC85" s="619"/>
      <c r="AD85" s="625"/>
      <c r="AE85" s="625"/>
      <c r="AF85" s="625"/>
      <c r="AG85" s="625"/>
      <c r="AH85" s="625"/>
      <c r="AI85" s="626"/>
      <c r="AJ85" s="625"/>
      <c r="AK85" s="625"/>
      <c r="AL85" s="625"/>
      <c r="AM85" s="625"/>
      <c r="AN85" s="625"/>
      <c r="AO85" s="625"/>
      <c r="AP85" s="625"/>
      <c r="AQ85" s="625"/>
      <c r="AR85" s="625"/>
      <c r="AS85" s="625"/>
    </row>
    <row r="86" spans="1:45" s="6" customFormat="1" ht="23.25" customHeight="1" thickBot="1">
      <c r="A86" s="70" t="s">
        <v>157</v>
      </c>
      <c r="B86" s="98" t="s">
        <v>58</v>
      </c>
      <c r="C86" s="1056"/>
      <c r="D86" s="1056"/>
      <c r="E86" s="1060"/>
      <c r="F86" s="149"/>
      <c r="G86" s="975">
        <v>3</v>
      </c>
      <c r="H86" s="343">
        <f t="shared" si="5"/>
        <v>90</v>
      </c>
      <c r="I86" s="128">
        <v>8</v>
      </c>
      <c r="J86" s="128">
        <v>6</v>
      </c>
      <c r="K86" s="126" t="s">
        <v>278</v>
      </c>
      <c r="L86" s="126"/>
      <c r="M86" s="383">
        <f>H86-I86</f>
        <v>82</v>
      </c>
      <c r="N86" s="81"/>
      <c r="O86" s="279"/>
      <c r="P86" s="130"/>
      <c r="Q86" s="279"/>
      <c r="R86" s="134"/>
      <c r="S86" s="279"/>
      <c r="T86" s="130"/>
      <c r="U86" s="279"/>
      <c r="V86" s="683">
        <v>8</v>
      </c>
      <c r="W86" s="270">
        <v>0</v>
      </c>
      <c r="X86" s="130"/>
      <c r="Y86" s="658"/>
      <c r="Z86" s="214"/>
      <c r="AA86" s="812">
        <v>3</v>
      </c>
      <c r="AC86" s="619"/>
      <c r="AD86" s="625"/>
      <c r="AE86" s="625"/>
      <c r="AF86" s="625"/>
      <c r="AG86" s="625"/>
      <c r="AH86" s="625"/>
      <c r="AI86" s="626"/>
      <c r="AJ86" s="625"/>
      <c r="AK86" s="625"/>
      <c r="AL86" s="625"/>
      <c r="AM86" s="625"/>
      <c r="AN86" s="625"/>
      <c r="AO86" s="631"/>
      <c r="AP86" s="631"/>
      <c r="AQ86" s="625"/>
      <c r="AR86" s="625"/>
      <c r="AS86" s="625"/>
    </row>
    <row r="87" spans="1:45" s="6" customFormat="1" ht="33.75" customHeight="1" thickBot="1">
      <c r="A87" s="903" t="s">
        <v>158</v>
      </c>
      <c r="B87" s="829" t="s">
        <v>265</v>
      </c>
      <c r="C87" s="1056">
        <v>4</v>
      </c>
      <c r="D87" s="1056">
        <v>1</v>
      </c>
      <c r="E87" s="1060">
        <v>3</v>
      </c>
      <c r="F87" s="149"/>
      <c r="G87" s="975">
        <v>4</v>
      </c>
      <c r="H87" s="343">
        <f t="shared" si="5"/>
        <v>120</v>
      </c>
      <c r="I87" s="128"/>
      <c r="J87" s="128"/>
      <c r="K87" s="126"/>
      <c r="L87" s="126"/>
      <c r="M87" s="383"/>
      <c r="N87" s="81"/>
      <c r="O87" s="279"/>
      <c r="P87" s="130"/>
      <c r="Q87" s="279"/>
      <c r="R87" s="134"/>
      <c r="S87" s="279"/>
      <c r="T87" s="130"/>
      <c r="U87" s="279"/>
      <c r="V87" s="683"/>
      <c r="W87" s="270"/>
      <c r="X87" s="130"/>
      <c r="Y87" s="658"/>
      <c r="Z87" s="214"/>
      <c r="AA87" s="812"/>
      <c r="AC87" s="619"/>
      <c r="AD87" s="625"/>
      <c r="AE87" s="625"/>
      <c r="AF87" s="625"/>
      <c r="AG87" s="625"/>
      <c r="AH87" s="625"/>
      <c r="AI87" s="626"/>
      <c r="AJ87" s="625"/>
      <c r="AK87" s="625"/>
      <c r="AL87" s="625"/>
      <c r="AM87" s="625"/>
      <c r="AN87" s="625"/>
      <c r="AO87" s="631"/>
      <c r="AP87" s="631"/>
      <c r="AQ87" s="625"/>
      <c r="AR87" s="625"/>
      <c r="AS87" s="625"/>
    </row>
    <row r="88" spans="1:45" s="6" customFormat="1" ht="23.25" customHeight="1" thickBot="1">
      <c r="A88" s="801"/>
      <c r="B88" s="72" t="s">
        <v>48</v>
      </c>
      <c r="C88" s="1056"/>
      <c r="D88" s="1056"/>
      <c r="E88" s="1060"/>
      <c r="F88" s="149"/>
      <c r="G88" s="975">
        <v>1</v>
      </c>
      <c r="H88" s="343">
        <f t="shared" si="5"/>
        <v>30</v>
      </c>
      <c r="I88" s="128"/>
      <c r="J88" s="128"/>
      <c r="K88" s="126"/>
      <c r="L88" s="126"/>
      <c r="M88" s="383"/>
      <c r="N88" s="81"/>
      <c r="O88" s="279"/>
      <c r="P88" s="130"/>
      <c r="Q88" s="279"/>
      <c r="R88" s="134"/>
      <c r="S88" s="279"/>
      <c r="T88" s="130"/>
      <c r="U88" s="279"/>
      <c r="V88" s="683"/>
      <c r="W88" s="270"/>
      <c r="X88" s="130"/>
      <c r="Y88" s="658"/>
      <c r="Z88" s="214"/>
      <c r="AA88" s="812"/>
      <c r="AC88" s="619"/>
      <c r="AD88" s="625"/>
      <c r="AE88" s="625"/>
      <c r="AF88" s="625"/>
      <c r="AG88" s="625"/>
      <c r="AH88" s="625"/>
      <c r="AI88" s="626"/>
      <c r="AJ88" s="625"/>
      <c r="AK88" s="625"/>
      <c r="AL88" s="625"/>
      <c r="AM88" s="625"/>
      <c r="AN88" s="625"/>
      <c r="AO88" s="631"/>
      <c r="AP88" s="631"/>
      <c r="AQ88" s="625"/>
      <c r="AR88" s="625"/>
      <c r="AS88" s="625"/>
    </row>
    <row r="89" spans="1:45" s="918" customFormat="1" ht="32.25" customHeight="1" thickBot="1">
      <c r="A89" s="903" t="s">
        <v>159</v>
      </c>
      <c r="B89" s="98" t="s">
        <v>58</v>
      </c>
      <c r="C89" s="1061"/>
      <c r="D89" s="1061"/>
      <c r="E89" s="1062"/>
      <c r="F89" s="897"/>
      <c r="G89" s="894">
        <v>3</v>
      </c>
      <c r="H89" s="910">
        <f t="shared" si="5"/>
        <v>90</v>
      </c>
      <c r="I89" s="911">
        <v>6</v>
      </c>
      <c r="J89" s="911">
        <v>4</v>
      </c>
      <c r="K89" s="901"/>
      <c r="L89" s="901" t="s">
        <v>280</v>
      </c>
      <c r="M89" s="912">
        <f>H89-I89</f>
        <v>84</v>
      </c>
      <c r="N89" s="891"/>
      <c r="O89" s="914"/>
      <c r="P89" s="914"/>
      <c r="Q89" s="914"/>
      <c r="R89" s="915"/>
      <c r="S89" s="915"/>
      <c r="T89" s="913">
        <v>4</v>
      </c>
      <c r="U89" s="913">
        <v>2</v>
      </c>
      <c r="V89" s="914"/>
      <c r="W89" s="914"/>
      <c r="X89" s="915"/>
      <c r="Y89" s="925"/>
      <c r="Z89" s="916"/>
      <c r="AA89" s="917">
        <v>2</v>
      </c>
      <c r="AC89" s="919"/>
      <c r="AD89" s="920"/>
      <c r="AE89" s="920"/>
      <c r="AF89" s="920"/>
      <c r="AG89" s="920"/>
      <c r="AH89" s="920"/>
      <c r="AI89" s="921"/>
      <c r="AJ89" s="920"/>
      <c r="AK89" s="921"/>
      <c r="AL89" s="921"/>
      <c r="AM89" s="926"/>
      <c r="AN89" s="926"/>
      <c r="AO89" s="920"/>
      <c r="AP89" s="920"/>
      <c r="AQ89" s="921"/>
      <c r="AR89" s="921"/>
      <c r="AS89" s="921"/>
    </row>
    <row r="90" spans="1:45" s="6" customFormat="1" ht="39.75" customHeight="1">
      <c r="A90" s="70" t="s">
        <v>161</v>
      </c>
      <c r="B90" s="109" t="s">
        <v>160</v>
      </c>
      <c r="C90" s="1054">
        <v>5</v>
      </c>
      <c r="D90" s="1054">
        <v>1.5</v>
      </c>
      <c r="E90" s="92">
        <v>3.5</v>
      </c>
      <c r="F90" s="335"/>
      <c r="G90" s="949">
        <v>5</v>
      </c>
      <c r="H90" s="68">
        <f>G90*30</f>
        <v>150</v>
      </c>
      <c r="I90" s="114"/>
      <c r="J90" s="114"/>
      <c r="K90" s="110"/>
      <c r="L90" s="110"/>
      <c r="M90" s="386"/>
      <c r="N90" s="91"/>
      <c r="O90" s="277"/>
      <c r="P90" s="115"/>
      <c r="Q90" s="277"/>
      <c r="R90" s="117"/>
      <c r="S90" s="263"/>
      <c r="T90" s="92"/>
      <c r="U90" s="591"/>
      <c r="V90" s="115"/>
      <c r="W90" s="277"/>
      <c r="X90" s="117"/>
      <c r="Y90" s="263"/>
      <c r="Z90" s="117"/>
      <c r="AA90" s="812"/>
      <c r="AC90" s="619"/>
      <c r="AD90" s="625"/>
      <c r="AE90" s="625"/>
      <c r="AF90" s="625"/>
      <c r="AG90" s="625"/>
      <c r="AH90" s="625"/>
      <c r="AI90" s="626"/>
      <c r="AJ90" s="625"/>
      <c r="AK90" s="626"/>
      <c r="AL90" s="626"/>
      <c r="AM90" s="552"/>
      <c r="AN90" s="552"/>
      <c r="AO90" s="625"/>
      <c r="AP90" s="625"/>
      <c r="AQ90" s="626"/>
      <c r="AR90" s="626"/>
      <c r="AS90" s="626"/>
    </row>
    <row r="91" spans="1:45" s="6" customFormat="1" ht="24.75" customHeight="1" thickBot="1">
      <c r="A91" s="345"/>
      <c r="B91" s="72" t="s">
        <v>48</v>
      </c>
      <c r="C91" s="1058"/>
      <c r="D91" s="1058"/>
      <c r="E91" s="163"/>
      <c r="F91" s="334"/>
      <c r="G91" s="997">
        <v>1.5</v>
      </c>
      <c r="H91" s="345">
        <f>G91*30</f>
        <v>45</v>
      </c>
      <c r="I91" s="145"/>
      <c r="J91" s="145"/>
      <c r="K91" s="143"/>
      <c r="L91" s="143"/>
      <c r="M91" s="389"/>
      <c r="N91" s="146"/>
      <c r="O91" s="278"/>
      <c r="P91" s="147"/>
      <c r="Q91" s="278"/>
      <c r="R91" s="148"/>
      <c r="S91" s="278"/>
      <c r="T91" s="147"/>
      <c r="U91" s="278"/>
      <c r="V91" s="147"/>
      <c r="W91" s="278"/>
      <c r="X91" s="147"/>
      <c r="Y91" s="278"/>
      <c r="Z91" s="147"/>
      <c r="AA91" s="812"/>
      <c r="AC91" s="619"/>
      <c r="AD91" s="625" t="s">
        <v>295</v>
      </c>
      <c r="AE91" s="625"/>
      <c r="AF91" s="625"/>
      <c r="AG91" s="625"/>
      <c r="AH91" s="625"/>
      <c r="AI91" s="626"/>
      <c r="AJ91" s="625"/>
      <c r="AK91" s="625"/>
      <c r="AL91" s="625"/>
      <c r="AM91" s="625"/>
      <c r="AN91" s="625"/>
      <c r="AO91" s="625"/>
      <c r="AP91" s="625"/>
      <c r="AQ91" s="625"/>
      <c r="AR91" s="625"/>
      <c r="AS91" s="625"/>
    </row>
    <row r="92" spans="1:45" s="6" customFormat="1" ht="30" customHeight="1" thickBot="1">
      <c r="A92" s="189" t="s">
        <v>162</v>
      </c>
      <c r="B92" s="175" t="s">
        <v>58</v>
      </c>
      <c r="C92" s="1063"/>
      <c r="D92" s="1063"/>
      <c r="E92" s="1064"/>
      <c r="F92" s="187"/>
      <c r="G92" s="998">
        <v>3.5</v>
      </c>
      <c r="H92" s="233">
        <f>G92*30</f>
        <v>105</v>
      </c>
      <c r="I92" s="128">
        <v>8</v>
      </c>
      <c r="J92" s="128">
        <v>6</v>
      </c>
      <c r="K92" s="126" t="s">
        <v>278</v>
      </c>
      <c r="L92" s="177"/>
      <c r="M92" s="392">
        <f>H92-I92</f>
        <v>97</v>
      </c>
      <c r="N92" s="176"/>
      <c r="O92" s="280"/>
      <c r="P92" s="178"/>
      <c r="Q92" s="280"/>
      <c r="R92" s="179"/>
      <c r="S92" s="269"/>
      <c r="T92" s="179"/>
      <c r="U92" s="269"/>
      <c r="V92" s="688">
        <v>8</v>
      </c>
      <c r="W92" s="338">
        <v>0</v>
      </c>
      <c r="X92" s="179"/>
      <c r="Y92" s="659"/>
      <c r="Z92" s="181"/>
      <c r="AA92" s="812">
        <v>3</v>
      </c>
      <c r="AC92" s="619"/>
      <c r="AD92" s="625"/>
      <c r="AE92" s="625"/>
      <c r="AF92" s="625"/>
      <c r="AG92" s="625"/>
      <c r="AH92" s="625"/>
      <c r="AI92" s="626"/>
      <c r="AJ92" s="626"/>
      <c r="AK92" s="626"/>
      <c r="AL92" s="626"/>
      <c r="AM92" s="626"/>
      <c r="AN92" s="626"/>
      <c r="AO92" s="631"/>
      <c r="AP92" s="631"/>
      <c r="AQ92" s="626"/>
      <c r="AR92" s="626"/>
      <c r="AS92" s="626"/>
    </row>
    <row r="93" spans="1:50" s="18" customFormat="1" ht="36" customHeight="1" thickBot="1">
      <c r="A93" s="189"/>
      <c r="B93" s="409"/>
      <c r="C93" s="1065"/>
      <c r="D93" s="1065"/>
      <c r="E93" s="1066"/>
      <c r="F93" s="412"/>
      <c r="G93" s="930"/>
      <c r="H93" s="547"/>
      <c r="I93" s="415"/>
      <c r="J93" s="546"/>
      <c r="K93" s="415"/>
      <c r="L93" s="419"/>
      <c r="M93" s="380"/>
      <c r="N93" s="410"/>
      <c r="O93" s="423"/>
      <c r="P93" s="423"/>
      <c r="Q93" s="423"/>
      <c r="R93" s="424"/>
      <c r="S93" s="424"/>
      <c r="T93" s="424"/>
      <c r="U93" s="424"/>
      <c r="V93" s="424"/>
      <c r="W93" s="424"/>
      <c r="X93" s="419"/>
      <c r="Y93" s="427"/>
      <c r="Z93" s="425"/>
      <c r="AA93" s="817"/>
      <c r="AB93" s="6"/>
      <c r="AC93" s="619"/>
      <c r="AD93" s="625"/>
      <c r="AE93" s="625"/>
      <c r="AF93" s="625"/>
      <c r="AG93" s="625"/>
      <c r="AH93" s="625"/>
      <c r="AI93" s="626"/>
      <c r="AJ93" s="626"/>
      <c r="AK93" s="626"/>
      <c r="AL93" s="626"/>
      <c r="AM93" s="626"/>
      <c r="AN93" s="626"/>
      <c r="AO93" s="626"/>
      <c r="AP93" s="626"/>
      <c r="AQ93" s="631"/>
      <c r="AR93" s="631"/>
      <c r="AS93" s="626"/>
      <c r="AT93" s="6"/>
      <c r="AU93" s="6"/>
      <c r="AV93" s="6"/>
      <c r="AW93" s="6"/>
      <c r="AX93" s="6"/>
    </row>
    <row r="94" spans="1:50" s="12" customFormat="1" ht="36" customHeight="1">
      <c r="A94" s="70" t="s">
        <v>164</v>
      </c>
      <c r="B94" s="109" t="s">
        <v>50</v>
      </c>
      <c r="C94" s="1054">
        <v>5.5</v>
      </c>
      <c r="D94" s="1054">
        <v>2</v>
      </c>
      <c r="E94" s="1067">
        <v>3.5</v>
      </c>
      <c r="F94" s="111"/>
      <c r="G94" s="943">
        <v>5.5</v>
      </c>
      <c r="H94" s="68">
        <f aca="true" t="shared" si="6" ref="H94:H106">G94*30</f>
        <v>165</v>
      </c>
      <c r="I94" s="217"/>
      <c r="J94" s="217"/>
      <c r="K94" s="217"/>
      <c r="L94" s="217"/>
      <c r="M94" s="397"/>
      <c r="N94" s="91"/>
      <c r="O94" s="277"/>
      <c r="P94" s="115"/>
      <c r="Q94" s="277"/>
      <c r="R94" s="117"/>
      <c r="S94" s="263"/>
      <c r="T94" s="117"/>
      <c r="U94" s="263"/>
      <c r="V94" s="115"/>
      <c r="W94" s="277"/>
      <c r="X94" s="117"/>
      <c r="Y94" s="263"/>
      <c r="Z94" s="117"/>
      <c r="AA94" s="813"/>
      <c r="AC94" s="619"/>
      <c r="AD94" s="625"/>
      <c r="AE94" s="625"/>
      <c r="AF94" s="625"/>
      <c r="AG94" s="625"/>
      <c r="AH94" s="625"/>
      <c r="AI94" s="626"/>
      <c r="AJ94" s="626"/>
      <c r="AK94" s="626"/>
      <c r="AL94" s="626"/>
      <c r="AM94" s="626"/>
      <c r="AN94" s="626"/>
      <c r="AO94" s="625"/>
      <c r="AP94" s="625"/>
      <c r="AQ94" s="626"/>
      <c r="AR94" s="626"/>
      <c r="AS94" s="626"/>
      <c r="AT94" s="6"/>
      <c r="AU94" s="6"/>
      <c r="AV94" s="6"/>
      <c r="AW94" s="6"/>
      <c r="AX94" s="6"/>
    </row>
    <row r="95" spans="1:50" s="12" customFormat="1" ht="21.75" customHeight="1" thickBot="1">
      <c r="A95" s="345"/>
      <c r="B95" s="72" t="s">
        <v>48</v>
      </c>
      <c r="C95" s="1068"/>
      <c r="D95" s="1068"/>
      <c r="E95" s="1068"/>
      <c r="F95" s="219"/>
      <c r="G95" s="993">
        <v>2</v>
      </c>
      <c r="H95" s="344">
        <f t="shared" si="6"/>
        <v>60</v>
      </c>
      <c r="I95" s="74"/>
      <c r="J95" s="219"/>
      <c r="K95" s="219"/>
      <c r="L95" s="219"/>
      <c r="M95" s="398"/>
      <c r="N95" s="146"/>
      <c r="O95" s="278"/>
      <c r="P95" s="147"/>
      <c r="Q95" s="278"/>
      <c r="R95" s="148"/>
      <c r="S95" s="264"/>
      <c r="T95" s="148"/>
      <c r="U95" s="264"/>
      <c r="V95" s="147"/>
      <c r="W95" s="278"/>
      <c r="X95" s="148"/>
      <c r="Y95" s="264"/>
      <c r="Z95" s="148"/>
      <c r="AA95" s="813"/>
      <c r="AC95" s="619"/>
      <c r="AD95" s="625"/>
      <c r="AE95" s="625"/>
      <c r="AF95" s="625"/>
      <c r="AG95" s="625"/>
      <c r="AH95" s="625"/>
      <c r="AI95" s="626"/>
      <c r="AJ95" s="626"/>
      <c r="AK95" s="626"/>
      <c r="AL95" s="626"/>
      <c r="AM95" s="626"/>
      <c r="AN95" s="626"/>
      <c r="AO95" s="625"/>
      <c r="AP95" s="625"/>
      <c r="AQ95" s="626"/>
      <c r="AR95" s="626"/>
      <c r="AS95" s="626"/>
      <c r="AT95" s="6"/>
      <c r="AU95" s="6"/>
      <c r="AV95" s="6"/>
      <c r="AW95" s="6"/>
      <c r="AX95" s="6"/>
    </row>
    <row r="96" spans="1:50" s="12" customFormat="1" ht="25.5" customHeight="1" thickBot="1">
      <c r="A96" s="189" t="s">
        <v>165</v>
      </c>
      <c r="B96" s="98" t="s">
        <v>58</v>
      </c>
      <c r="C96" s="1056"/>
      <c r="D96" s="1056"/>
      <c r="E96" s="1060"/>
      <c r="F96" s="149"/>
      <c r="G96" s="975">
        <v>3.5</v>
      </c>
      <c r="H96" s="343">
        <f t="shared" si="6"/>
        <v>105</v>
      </c>
      <c r="I96" s="128">
        <v>8</v>
      </c>
      <c r="J96" s="128">
        <v>6</v>
      </c>
      <c r="K96" s="126" t="s">
        <v>278</v>
      </c>
      <c r="L96" s="126"/>
      <c r="M96" s="383">
        <f>H96-I96</f>
        <v>97</v>
      </c>
      <c r="N96" s="81"/>
      <c r="O96" s="279"/>
      <c r="P96" s="130"/>
      <c r="Q96" s="279"/>
      <c r="R96" s="134"/>
      <c r="S96" s="262"/>
      <c r="T96" s="134"/>
      <c r="U96" s="262"/>
      <c r="V96" s="683">
        <v>8</v>
      </c>
      <c r="W96" s="270"/>
      <c r="X96" s="134"/>
      <c r="Y96" s="654"/>
      <c r="Z96" s="135"/>
      <c r="AA96" s="813">
        <v>3</v>
      </c>
      <c r="AC96" s="619"/>
      <c r="AD96" s="625"/>
      <c r="AE96" s="625"/>
      <c r="AF96" s="625"/>
      <c r="AG96" s="625"/>
      <c r="AH96" s="625"/>
      <c r="AI96" s="626"/>
      <c r="AJ96" s="626"/>
      <c r="AK96" s="626"/>
      <c r="AL96" s="626"/>
      <c r="AM96" s="626"/>
      <c r="AN96" s="626"/>
      <c r="AO96" s="631"/>
      <c r="AP96" s="631"/>
      <c r="AQ96" s="626"/>
      <c r="AR96" s="626"/>
      <c r="AS96" s="626"/>
      <c r="AT96" s="6"/>
      <c r="AU96" s="6"/>
      <c r="AV96" s="6"/>
      <c r="AW96" s="6"/>
      <c r="AX96" s="6"/>
    </row>
    <row r="97" spans="1:50" s="12" customFormat="1" ht="39" customHeight="1" thickBot="1">
      <c r="A97" s="907" t="s">
        <v>166</v>
      </c>
      <c r="B97" s="895" t="s">
        <v>208</v>
      </c>
      <c r="C97" s="1056">
        <v>8.5</v>
      </c>
      <c r="D97" s="1056">
        <v>2</v>
      </c>
      <c r="E97" s="1060">
        <v>6.5</v>
      </c>
      <c r="F97" s="149"/>
      <c r="G97" s="975">
        <v>8.5</v>
      </c>
      <c r="H97" s="343">
        <f t="shared" si="6"/>
        <v>255</v>
      </c>
      <c r="I97" s="128"/>
      <c r="J97" s="128"/>
      <c r="K97" s="126"/>
      <c r="L97" s="126"/>
      <c r="M97" s="383"/>
      <c r="N97" s="81"/>
      <c r="O97" s="279"/>
      <c r="P97" s="130"/>
      <c r="Q97" s="279"/>
      <c r="R97" s="134"/>
      <c r="S97" s="262"/>
      <c r="T97" s="134"/>
      <c r="U97" s="262"/>
      <c r="V97" s="683"/>
      <c r="W97" s="270"/>
      <c r="X97" s="134"/>
      <c r="Y97" s="654"/>
      <c r="Z97" s="135"/>
      <c r="AA97" s="813"/>
      <c r="AC97" s="619"/>
      <c r="AD97" s="625"/>
      <c r="AE97" s="625"/>
      <c r="AF97" s="625"/>
      <c r="AG97" s="625"/>
      <c r="AH97" s="625"/>
      <c r="AI97" s="626"/>
      <c r="AJ97" s="626"/>
      <c r="AK97" s="626"/>
      <c r="AL97" s="626"/>
      <c r="AM97" s="626"/>
      <c r="AN97" s="626"/>
      <c r="AO97" s="631"/>
      <c r="AP97" s="631"/>
      <c r="AQ97" s="626"/>
      <c r="AR97" s="626"/>
      <c r="AS97" s="626"/>
      <c r="AT97" s="6"/>
      <c r="AU97" s="6"/>
      <c r="AV97" s="6"/>
      <c r="AW97" s="6"/>
      <c r="AX97" s="6"/>
    </row>
    <row r="98" spans="1:50" s="12" customFormat="1" ht="25.5" customHeight="1" thickBot="1">
      <c r="A98" s="999"/>
      <c r="B98" s="72" t="s">
        <v>48</v>
      </c>
      <c r="C98" s="1056"/>
      <c r="D98" s="1056"/>
      <c r="E98" s="1060"/>
      <c r="F98" s="149"/>
      <c r="G98" s="975">
        <v>2</v>
      </c>
      <c r="H98" s="343">
        <f t="shared" si="6"/>
        <v>60</v>
      </c>
      <c r="I98" s="128"/>
      <c r="J98" s="128"/>
      <c r="K98" s="126"/>
      <c r="L98" s="126"/>
      <c r="M98" s="383"/>
      <c r="N98" s="81"/>
      <c r="O98" s="279"/>
      <c r="P98" s="130"/>
      <c r="Q98" s="279"/>
      <c r="R98" s="134"/>
      <c r="S98" s="262"/>
      <c r="T98" s="134"/>
      <c r="U98" s="262"/>
      <c r="V98" s="683"/>
      <c r="W98" s="270"/>
      <c r="X98" s="134"/>
      <c r="Y98" s="654"/>
      <c r="Z98" s="135"/>
      <c r="AA98" s="813"/>
      <c r="AC98" s="619"/>
      <c r="AD98" s="625"/>
      <c r="AE98" s="625"/>
      <c r="AF98" s="625"/>
      <c r="AG98" s="625"/>
      <c r="AH98" s="625"/>
      <c r="AI98" s="626"/>
      <c r="AJ98" s="626"/>
      <c r="AK98" s="626"/>
      <c r="AL98" s="626"/>
      <c r="AM98" s="626"/>
      <c r="AN98" s="626"/>
      <c r="AO98" s="631"/>
      <c r="AP98" s="631"/>
      <c r="AQ98" s="626"/>
      <c r="AR98" s="626"/>
      <c r="AS98" s="626"/>
      <c r="AT98" s="6"/>
      <c r="AU98" s="6"/>
      <c r="AV98" s="6"/>
      <c r="AW98" s="6"/>
      <c r="AX98" s="6"/>
    </row>
    <row r="99" spans="1:45" s="918" customFormat="1" ht="39" customHeight="1" thickBot="1">
      <c r="A99" s="907" t="s">
        <v>315</v>
      </c>
      <c r="B99" s="98" t="s">
        <v>58</v>
      </c>
      <c r="C99" s="1061"/>
      <c r="D99" s="1061"/>
      <c r="E99" s="1062"/>
      <c r="F99" s="897"/>
      <c r="G99" s="972">
        <v>6.5</v>
      </c>
      <c r="H99" s="910">
        <f t="shared" si="6"/>
        <v>195</v>
      </c>
      <c r="I99" s="911">
        <v>8</v>
      </c>
      <c r="J99" s="911">
        <v>4</v>
      </c>
      <c r="K99" s="901" t="s">
        <v>279</v>
      </c>
      <c r="L99" s="901"/>
      <c r="M99" s="912">
        <f>H99-I99</f>
        <v>187</v>
      </c>
      <c r="N99" s="891"/>
      <c r="O99" s="914"/>
      <c r="P99" s="913">
        <v>8</v>
      </c>
      <c r="Q99" s="913"/>
      <c r="R99" s="915"/>
      <c r="S99" s="915"/>
      <c r="T99" s="915"/>
      <c r="U99" s="915"/>
      <c r="V99" s="915"/>
      <c r="W99" s="915"/>
      <c r="X99" s="915"/>
      <c r="Y99" s="915"/>
      <c r="Z99" s="916"/>
      <c r="AA99" s="917">
        <v>1</v>
      </c>
      <c r="AC99" s="919"/>
      <c r="AD99" s="921"/>
      <c r="AE99" s="921"/>
      <c r="AF99" s="920"/>
      <c r="AG99" s="920"/>
      <c r="AH99" s="920"/>
      <c r="AI99" s="921"/>
      <c r="AJ99" s="921"/>
      <c r="AK99" s="921"/>
      <c r="AL99" s="921"/>
      <c r="AM99" s="921"/>
      <c r="AN99" s="921"/>
      <c r="AO99" s="921"/>
      <c r="AP99" s="921"/>
      <c r="AQ99" s="921"/>
      <c r="AR99" s="921"/>
      <c r="AS99" s="921"/>
    </row>
    <row r="100" spans="1:45" s="6" customFormat="1" ht="36" customHeight="1">
      <c r="A100" s="70" t="s">
        <v>167</v>
      </c>
      <c r="B100" s="109" t="s">
        <v>316</v>
      </c>
      <c r="C100" s="1054">
        <v>7.5</v>
      </c>
      <c r="D100" s="1054">
        <v>2</v>
      </c>
      <c r="E100" s="1046">
        <v>5.5</v>
      </c>
      <c r="F100" s="335"/>
      <c r="G100" s="943">
        <v>7.5</v>
      </c>
      <c r="H100" s="68">
        <f t="shared" si="6"/>
        <v>225</v>
      </c>
      <c r="I100" s="114"/>
      <c r="J100" s="114"/>
      <c r="K100" s="110"/>
      <c r="L100" s="110"/>
      <c r="M100" s="386"/>
      <c r="N100" s="91"/>
      <c r="O100" s="277"/>
      <c r="P100" s="115"/>
      <c r="Q100" s="601"/>
      <c r="R100" s="118"/>
      <c r="S100" s="263"/>
      <c r="T100" s="117"/>
      <c r="U100" s="263"/>
      <c r="V100" s="117"/>
      <c r="W100" s="263"/>
      <c r="X100" s="117"/>
      <c r="Y100" s="263"/>
      <c r="Z100" s="117"/>
      <c r="AA100" s="812"/>
      <c r="AC100" s="619"/>
      <c r="AD100" s="625"/>
      <c r="AE100" s="625"/>
      <c r="AF100" s="625"/>
      <c r="AG100" s="641"/>
      <c r="AH100" s="641"/>
      <c r="AI100" s="629"/>
      <c r="AJ100" s="625"/>
      <c r="AK100" s="626"/>
      <c r="AL100" s="626"/>
      <c r="AM100" s="626"/>
      <c r="AN100" s="626"/>
      <c r="AO100" s="626"/>
      <c r="AP100" s="626"/>
      <c r="AQ100" s="626"/>
      <c r="AR100" s="626"/>
      <c r="AS100" s="626"/>
    </row>
    <row r="101" spans="1:45" s="6" customFormat="1" ht="27.75" customHeight="1" thickBot="1">
      <c r="A101" s="345"/>
      <c r="B101" s="72" t="s">
        <v>48</v>
      </c>
      <c r="C101" s="1055"/>
      <c r="D101" s="1055"/>
      <c r="E101" s="1048"/>
      <c r="F101" s="334"/>
      <c r="G101" s="993">
        <v>2</v>
      </c>
      <c r="H101" s="344">
        <f t="shared" si="6"/>
        <v>60</v>
      </c>
      <c r="I101" s="138"/>
      <c r="J101" s="138"/>
      <c r="K101" s="139"/>
      <c r="L101" s="139"/>
      <c r="M101" s="389"/>
      <c r="N101" s="146"/>
      <c r="O101" s="278"/>
      <c r="P101" s="147"/>
      <c r="Q101" s="602"/>
      <c r="R101" s="125"/>
      <c r="S101" s="264"/>
      <c r="T101" s="148"/>
      <c r="U101" s="264"/>
      <c r="V101" s="148"/>
      <c r="W101" s="264"/>
      <c r="X101" s="148"/>
      <c r="Y101" s="264"/>
      <c r="Z101" s="148"/>
      <c r="AA101" s="812"/>
      <c r="AC101" s="619"/>
      <c r="AD101" s="625"/>
      <c r="AE101" s="625"/>
      <c r="AF101" s="625"/>
      <c r="AG101" s="641"/>
      <c r="AH101" s="641"/>
      <c r="AI101" s="629"/>
      <c r="AJ101" s="625"/>
      <c r="AK101" s="626"/>
      <c r="AL101" s="626"/>
      <c r="AM101" s="626"/>
      <c r="AN101" s="626"/>
      <c r="AO101" s="626"/>
      <c r="AP101" s="626"/>
      <c r="AQ101" s="626"/>
      <c r="AR101" s="626"/>
      <c r="AS101" s="626"/>
    </row>
    <row r="102" spans="1:45" s="6" customFormat="1" ht="24" customHeight="1" thickBot="1">
      <c r="A102" s="189" t="s">
        <v>168</v>
      </c>
      <c r="B102" s="98" t="s">
        <v>58</v>
      </c>
      <c r="C102" s="1056"/>
      <c r="D102" s="1056"/>
      <c r="E102" s="1057"/>
      <c r="F102" s="151"/>
      <c r="G102" s="975">
        <v>5.5</v>
      </c>
      <c r="H102" s="343">
        <f t="shared" si="6"/>
        <v>165</v>
      </c>
      <c r="I102" s="128">
        <v>6</v>
      </c>
      <c r="J102" s="128">
        <v>4</v>
      </c>
      <c r="K102" s="126" t="s">
        <v>280</v>
      </c>
      <c r="L102" s="126"/>
      <c r="M102" s="383">
        <f>H102-I102</f>
        <v>159</v>
      </c>
      <c r="N102" s="81"/>
      <c r="O102" s="279"/>
      <c r="P102" s="131">
        <v>4</v>
      </c>
      <c r="Q102" s="826">
        <v>2</v>
      </c>
      <c r="R102" s="168"/>
      <c r="S102" s="262"/>
      <c r="T102" s="134"/>
      <c r="U102" s="262"/>
      <c r="V102" s="134"/>
      <c r="W102" s="262"/>
      <c r="X102" s="134"/>
      <c r="Y102" s="654"/>
      <c r="Z102" s="135"/>
      <c r="AA102" s="812">
        <v>1</v>
      </c>
      <c r="AC102" s="619"/>
      <c r="AD102" s="625"/>
      <c r="AE102" s="625"/>
      <c r="AF102" s="552"/>
      <c r="AG102" s="641"/>
      <c r="AH102" s="641"/>
      <c r="AI102" s="629"/>
      <c r="AJ102" s="625"/>
      <c r="AK102" s="626"/>
      <c r="AL102" s="626"/>
      <c r="AM102" s="626"/>
      <c r="AN102" s="626"/>
      <c r="AO102" s="626"/>
      <c r="AP102" s="626"/>
      <c r="AQ102" s="626"/>
      <c r="AR102" s="626"/>
      <c r="AS102" s="626"/>
    </row>
    <row r="103" spans="1:45" s="6" customFormat="1" ht="24" customHeight="1">
      <c r="A103" s="70" t="s">
        <v>169</v>
      </c>
      <c r="B103" s="215" t="s">
        <v>86</v>
      </c>
      <c r="C103" s="1054">
        <v>7</v>
      </c>
      <c r="D103" s="1054">
        <v>1.5</v>
      </c>
      <c r="E103" s="1067">
        <v>5.5</v>
      </c>
      <c r="F103" s="111"/>
      <c r="G103" s="943">
        <v>7</v>
      </c>
      <c r="H103" s="68">
        <f t="shared" si="6"/>
        <v>210</v>
      </c>
      <c r="I103" s="114"/>
      <c r="J103" s="114"/>
      <c r="K103" s="110"/>
      <c r="L103" s="110"/>
      <c r="M103" s="386"/>
      <c r="N103" s="91"/>
      <c r="O103" s="277"/>
      <c r="P103" s="115"/>
      <c r="Q103" s="601"/>
      <c r="R103" s="118"/>
      <c r="S103" s="263"/>
      <c r="T103" s="117"/>
      <c r="U103" s="263"/>
      <c r="V103" s="117"/>
      <c r="W103" s="263"/>
      <c r="X103" s="117"/>
      <c r="Y103" s="263"/>
      <c r="Z103" s="117"/>
      <c r="AA103" s="812"/>
      <c r="AC103" s="619"/>
      <c r="AD103" s="625"/>
      <c r="AE103" s="625"/>
      <c r="AF103" s="625"/>
      <c r="AG103" s="641"/>
      <c r="AH103" s="641"/>
      <c r="AI103" s="629"/>
      <c r="AJ103" s="625"/>
      <c r="AK103" s="626"/>
      <c r="AL103" s="626"/>
      <c r="AM103" s="626"/>
      <c r="AN103" s="626"/>
      <c r="AO103" s="626"/>
      <c r="AP103" s="626"/>
      <c r="AQ103" s="626"/>
      <c r="AR103" s="626"/>
      <c r="AS103" s="626"/>
    </row>
    <row r="104" spans="1:45" s="6" customFormat="1" ht="24" customHeight="1" thickBot="1">
      <c r="A104" s="345"/>
      <c r="B104" s="72" t="s">
        <v>48</v>
      </c>
      <c r="C104" s="1058"/>
      <c r="D104" s="1058"/>
      <c r="E104" s="1069"/>
      <c r="F104" s="142"/>
      <c r="G104" s="993">
        <v>1.5</v>
      </c>
      <c r="H104" s="344">
        <f t="shared" si="6"/>
        <v>45</v>
      </c>
      <c r="I104" s="138"/>
      <c r="J104" s="145"/>
      <c r="K104" s="143"/>
      <c r="L104" s="143"/>
      <c r="M104" s="389"/>
      <c r="N104" s="146"/>
      <c r="O104" s="278"/>
      <c r="P104" s="147"/>
      <c r="Q104" s="602"/>
      <c r="R104" s="125"/>
      <c r="S104" s="264"/>
      <c r="T104" s="148"/>
      <c r="U104" s="264"/>
      <c r="V104" s="148"/>
      <c r="W104" s="264"/>
      <c r="X104" s="148"/>
      <c r="Y104" s="264"/>
      <c r="Z104" s="148"/>
      <c r="AA104" s="812"/>
      <c r="AC104" s="619"/>
      <c r="AD104" s="625"/>
      <c r="AE104" s="625"/>
      <c r="AF104" s="625"/>
      <c r="AG104" s="641"/>
      <c r="AH104" s="641"/>
      <c r="AI104" s="629"/>
      <c r="AJ104" s="625"/>
      <c r="AK104" s="626"/>
      <c r="AL104" s="626"/>
      <c r="AM104" s="626"/>
      <c r="AN104" s="626"/>
      <c r="AO104" s="626"/>
      <c r="AP104" s="626"/>
      <c r="AQ104" s="626"/>
      <c r="AR104" s="626"/>
      <c r="AS104" s="626"/>
    </row>
    <row r="105" spans="1:45" s="6" customFormat="1" ht="24.75" customHeight="1" thickBot="1">
      <c r="A105" s="189" t="s">
        <v>170</v>
      </c>
      <c r="B105" s="98" t="s">
        <v>58</v>
      </c>
      <c r="C105" s="1056"/>
      <c r="D105" s="1056"/>
      <c r="E105" s="1060"/>
      <c r="F105" s="149"/>
      <c r="G105" s="975">
        <v>4</v>
      </c>
      <c r="H105" s="343">
        <f t="shared" si="6"/>
        <v>120</v>
      </c>
      <c r="I105" s="128">
        <v>8</v>
      </c>
      <c r="J105" s="128">
        <v>6</v>
      </c>
      <c r="K105" s="126" t="s">
        <v>278</v>
      </c>
      <c r="L105" s="126"/>
      <c r="M105" s="383">
        <f>H105-I105</f>
        <v>112</v>
      </c>
      <c r="N105" s="81"/>
      <c r="O105" s="279"/>
      <c r="P105" s="130"/>
      <c r="Q105" s="303"/>
      <c r="R105" s="683">
        <v>8</v>
      </c>
      <c r="S105" s="270"/>
      <c r="T105" s="220"/>
      <c r="U105" s="611"/>
      <c r="V105" s="134"/>
      <c r="W105" s="262"/>
      <c r="X105" s="134"/>
      <c r="Y105" s="654"/>
      <c r="Z105" s="135"/>
      <c r="AA105" s="812">
        <v>2</v>
      </c>
      <c r="AC105" s="619"/>
      <c r="AD105" s="625"/>
      <c r="AE105" s="625"/>
      <c r="AF105" s="625"/>
      <c r="AG105" s="628"/>
      <c r="AH105" s="628"/>
      <c r="AI105" s="631"/>
      <c r="AJ105" s="631"/>
      <c r="AK105" s="631"/>
      <c r="AL105" s="631"/>
      <c r="AM105" s="642"/>
      <c r="AN105" s="642"/>
      <c r="AO105" s="626"/>
      <c r="AP105" s="626"/>
      <c r="AQ105" s="626"/>
      <c r="AR105" s="626"/>
      <c r="AS105" s="626"/>
    </row>
    <row r="106" spans="1:50" s="33" customFormat="1" ht="32.25" thickBot="1">
      <c r="A106" s="189" t="s">
        <v>171</v>
      </c>
      <c r="B106" s="409" t="s">
        <v>90</v>
      </c>
      <c r="C106" s="1065"/>
      <c r="D106" s="1065"/>
      <c r="E106" s="1066"/>
      <c r="F106" s="412"/>
      <c r="G106" s="1000">
        <v>1.5</v>
      </c>
      <c r="H106" s="343">
        <f t="shared" si="6"/>
        <v>45</v>
      </c>
      <c r="I106" s="415">
        <v>4</v>
      </c>
      <c r="J106" s="415"/>
      <c r="K106" s="415"/>
      <c r="L106" s="415">
        <v>4</v>
      </c>
      <c r="M106" s="380">
        <f>H106-I106</f>
        <v>41</v>
      </c>
      <c r="N106" s="410"/>
      <c r="O106" s="423"/>
      <c r="P106" s="423"/>
      <c r="Q106" s="423"/>
      <c r="R106" s="423"/>
      <c r="S106" s="423"/>
      <c r="T106" s="419">
        <v>4</v>
      </c>
      <c r="U106" s="427"/>
      <c r="V106" s="423"/>
      <c r="W106" s="423"/>
      <c r="X106" s="423"/>
      <c r="Y106" s="428"/>
      <c r="Z106" s="550"/>
      <c r="AA106" s="814">
        <v>2</v>
      </c>
      <c r="AB106" s="6"/>
      <c r="AC106" s="619"/>
      <c r="AD106" s="625"/>
      <c r="AE106" s="625"/>
      <c r="AF106" s="625"/>
      <c r="AG106" s="625"/>
      <c r="AH106" s="625"/>
      <c r="AI106" s="625"/>
      <c r="AJ106" s="625"/>
      <c r="AK106" s="625"/>
      <c r="AL106" s="625"/>
      <c r="AM106" s="631"/>
      <c r="AN106" s="631"/>
      <c r="AO106" s="625"/>
      <c r="AP106" s="625"/>
      <c r="AQ106" s="625"/>
      <c r="AR106" s="625"/>
      <c r="AS106" s="625"/>
      <c r="AT106" s="6"/>
      <c r="AU106" s="6"/>
      <c r="AV106" s="6"/>
      <c r="AW106" s="6"/>
      <c r="AX106" s="6"/>
    </row>
    <row r="107" spans="1:45" s="6" customFormat="1" ht="38.25" customHeight="1" thickBot="1">
      <c r="A107" s="189" t="s">
        <v>172</v>
      </c>
      <c r="B107" s="551" t="s">
        <v>209</v>
      </c>
      <c r="C107" s="82">
        <v>4.5</v>
      </c>
      <c r="D107" s="82"/>
      <c r="E107" s="1057">
        <v>4.5</v>
      </c>
      <c r="F107" s="220"/>
      <c r="G107" s="975">
        <v>4.5</v>
      </c>
      <c r="H107" s="343">
        <f>G107*30</f>
        <v>135</v>
      </c>
      <c r="I107" s="128">
        <v>6</v>
      </c>
      <c r="J107" s="128">
        <v>4</v>
      </c>
      <c r="K107" s="126" t="s">
        <v>280</v>
      </c>
      <c r="L107" s="77"/>
      <c r="M107" s="383">
        <f>H107-I107</f>
        <v>129</v>
      </c>
      <c r="N107" s="81"/>
      <c r="O107" s="279"/>
      <c r="P107" s="130"/>
      <c r="Q107" s="279"/>
      <c r="R107" s="134"/>
      <c r="S107" s="262"/>
      <c r="T107" s="134"/>
      <c r="U107" s="262"/>
      <c r="V107" s="683">
        <v>4</v>
      </c>
      <c r="W107" s="270">
        <v>2</v>
      </c>
      <c r="X107" s="131"/>
      <c r="Y107" s="270"/>
      <c r="Z107" s="135"/>
      <c r="AA107" s="812">
        <v>3</v>
      </c>
      <c r="AC107" s="619"/>
      <c r="AD107" s="625"/>
      <c r="AE107" s="625"/>
      <c r="AF107" s="625"/>
      <c r="AG107" s="625"/>
      <c r="AH107" s="625"/>
      <c r="AI107" s="626"/>
      <c r="AJ107" s="626"/>
      <c r="AK107" s="626"/>
      <c r="AL107" s="626"/>
      <c r="AM107" s="626"/>
      <c r="AN107" s="626"/>
      <c r="AO107" s="631"/>
      <c r="AP107" s="631"/>
      <c r="AQ107" s="631"/>
      <c r="AR107" s="631"/>
      <c r="AS107" s="626"/>
    </row>
    <row r="108" spans="1:45" s="6" customFormat="1" ht="36.75" customHeight="1" thickBot="1">
      <c r="A108" s="189" t="s">
        <v>173</v>
      </c>
      <c r="B108" s="551" t="s">
        <v>210</v>
      </c>
      <c r="C108" s="1056">
        <v>4</v>
      </c>
      <c r="D108" s="1056"/>
      <c r="E108" s="1057">
        <v>4</v>
      </c>
      <c r="F108" s="151"/>
      <c r="G108" s="975">
        <v>4</v>
      </c>
      <c r="H108" s="343">
        <f aca="true" t="shared" si="7" ref="H108:H122">G108*30</f>
        <v>120</v>
      </c>
      <c r="I108" s="128">
        <v>8</v>
      </c>
      <c r="J108" s="128">
        <v>6</v>
      </c>
      <c r="K108" s="126" t="s">
        <v>278</v>
      </c>
      <c r="L108" s="126"/>
      <c r="M108" s="383">
        <f>H108-I108</f>
        <v>112</v>
      </c>
      <c r="N108" s="81"/>
      <c r="O108" s="279"/>
      <c r="P108" s="130"/>
      <c r="Q108" s="262"/>
      <c r="R108" s="130"/>
      <c r="S108" s="262"/>
      <c r="T108" s="131">
        <v>8</v>
      </c>
      <c r="U108" s="270">
        <v>0</v>
      </c>
      <c r="V108" s="134"/>
      <c r="W108" s="262"/>
      <c r="X108" s="130"/>
      <c r="Y108" s="658"/>
      <c r="Z108" s="135"/>
      <c r="AA108" s="812">
        <v>2</v>
      </c>
      <c r="AC108" s="619"/>
      <c r="AD108" s="625"/>
      <c r="AE108" s="625"/>
      <c r="AF108" s="625"/>
      <c r="AG108" s="626"/>
      <c r="AH108" s="626"/>
      <c r="AI108" s="625"/>
      <c r="AJ108" s="626"/>
      <c r="AK108" s="626"/>
      <c r="AL108" s="626"/>
      <c r="AM108" s="552"/>
      <c r="AN108" s="552"/>
      <c r="AO108" s="626"/>
      <c r="AP108" s="626"/>
      <c r="AQ108" s="625"/>
      <c r="AR108" s="625"/>
      <c r="AS108" s="626"/>
    </row>
    <row r="109" spans="1:45" s="6" customFormat="1" ht="34.5" customHeight="1" thickBot="1">
      <c r="A109" s="189" t="s">
        <v>174</v>
      </c>
      <c r="B109" s="98" t="s">
        <v>266</v>
      </c>
      <c r="C109" s="82">
        <v>3</v>
      </c>
      <c r="D109" s="82"/>
      <c r="E109" s="1057">
        <v>3</v>
      </c>
      <c r="F109" s="151"/>
      <c r="G109" s="874">
        <v>3</v>
      </c>
      <c r="H109" s="343">
        <f t="shared" si="7"/>
        <v>90</v>
      </c>
      <c r="I109" s="128">
        <v>12</v>
      </c>
      <c r="J109" s="128">
        <v>6</v>
      </c>
      <c r="K109" s="149" t="s">
        <v>281</v>
      </c>
      <c r="L109" s="126"/>
      <c r="M109" s="383">
        <f>H109-I109</f>
        <v>78</v>
      </c>
      <c r="N109" s="81"/>
      <c r="O109" s="279"/>
      <c r="P109" s="130"/>
      <c r="Q109" s="279"/>
      <c r="R109" s="134"/>
      <c r="S109" s="279"/>
      <c r="T109" s="130"/>
      <c r="U109" s="279"/>
      <c r="V109" s="130"/>
      <c r="W109" s="279"/>
      <c r="X109" s="131">
        <v>8</v>
      </c>
      <c r="Y109" s="612">
        <v>4</v>
      </c>
      <c r="Z109" s="135"/>
      <c r="AA109" s="812">
        <v>3</v>
      </c>
      <c r="AC109" s="619"/>
      <c r="AD109" s="625"/>
      <c r="AE109" s="625"/>
      <c r="AF109" s="625"/>
      <c r="AG109" s="625"/>
      <c r="AH109" s="625"/>
      <c r="AI109" s="626"/>
      <c r="AJ109" s="626"/>
      <c r="AK109" s="625"/>
      <c r="AL109" s="625"/>
      <c r="AM109" s="625"/>
      <c r="AN109" s="625"/>
      <c r="AO109" s="625"/>
      <c r="AP109" s="625"/>
      <c r="AQ109" s="631"/>
      <c r="AR109" s="631"/>
      <c r="AS109" s="626"/>
    </row>
    <row r="110" spans="1:45" s="6" customFormat="1" ht="32.25" customHeight="1">
      <c r="A110" s="70" t="s">
        <v>176</v>
      </c>
      <c r="B110" s="223" t="s">
        <v>45</v>
      </c>
      <c r="C110" s="93">
        <v>7</v>
      </c>
      <c r="D110" s="93">
        <v>2</v>
      </c>
      <c r="E110" s="1046">
        <v>5</v>
      </c>
      <c r="F110" s="335"/>
      <c r="G110" s="943">
        <v>7</v>
      </c>
      <c r="H110" s="68">
        <f t="shared" si="7"/>
        <v>210</v>
      </c>
      <c r="I110" s="114"/>
      <c r="J110" s="114"/>
      <c r="K110" s="110"/>
      <c r="L110" s="110"/>
      <c r="M110" s="386"/>
      <c r="N110" s="91"/>
      <c r="O110" s="277"/>
      <c r="P110" s="115"/>
      <c r="Q110" s="277"/>
      <c r="R110" s="117"/>
      <c r="S110" s="263"/>
      <c r="T110" s="117"/>
      <c r="U110" s="263"/>
      <c r="V110" s="115"/>
      <c r="W110" s="277"/>
      <c r="X110" s="115"/>
      <c r="Y110" s="277"/>
      <c r="Z110" s="117"/>
      <c r="AA110" s="812"/>
      <c r="AC110" s="619"/>
      <c r="AD110" s="625"/>
      <c r="AE110" s="625"/>
      <c r="AF110" s="625"/>
      <c r="AG110" s="625"/>
      <c r="AH110" s="625"/>
      <c r="AI110" s="626"/>
      <c r="AJ110" s="626"/>
      <c r="AK110" s="626"/>
      <c r="AL110" s="626"/>
      <c r="AM110" s="626"/>
      <c r="AN110" s="626"/>
      <c r="AO110" s="625"/>
      <c r="AP110" s="625"/>
      <c r="AQ110" s="625"/>
      <c r="AR110" s="625"/>
      <c r="AS110" s="626"/>
    </row>
    <row r="111" spans="1:45" s="6" customFormat="1" ht="19.5" customHeight="1" thickBot="1">
      <c r="A111" s="345"/>
      <c r="B111" s="72" t="s">
        <v>48</v>
      </c>
      <c r="C111" s="107"/>
      <c r="D111" s="107"/>
      <c r="E111" s="1059"/>
      <c r="F111" s="334"/>
      <c r="G111" s="993">
        <v>2</v>
      </c>
      <c r="H111" s="344">
        <f>G111*30</f>
        <v>60</v>
      </c>
      <c r="I111" s="138"/>
      <c r="J111" s="145"/>
      <c r="K111" s="143"/>
      <c r="L111" s="143"/>
      <c r="M111" s="389"/>
      <c r="N111" s="146"/>
      <c r="O111" s="278"/>
      <c r="P111" s="147"/>
      <c r="Q111" s="278"/>
      <c r="R111" s="148"/>
      <c r="S111" s="264"/>
      <c r="T111" s="148"/>
      <c r="U111" s="264"/>
      <c r="V111" s="147"/>
      <c r="W111" s="278"/>
      <c r="X111" s="147"/>
      <c r="Y111" s="278"/>
      <c r="Z111" s="148"/>
      <c r="AA111" s="812"/>
      <c r="AC111" s="619"/>
      <c r="AD111" s="625"/>
      <c r="AE111" s="625"/>
      <c r="AF111" s="625"/>
      <c r="AG111" s="625"/>
      <c r="AH111" s="625"/>
      <c r="AI111" s="626"/>
      <c r="AJ111" s="626"/>
      <c r="AK111" s="626"/>
      <c r="AL111" s="626"/>
      <c r="AM111" s="626"/>
      <c r="AN111" s="626"/>
      <c r="AO111" s="625"/>
      <c r="AP111" s="625"/>
      <c r="AQ111" s="625"/>
      <c r="AR111" s="625"/>
      <c r="AS111" s="626"/>
    </row>
    <row r="112" spans="1:45" s="6" customFormat="1" ht="24.75" customHeight="1" thickBot="1">
      <c r="A112" s="189" t="s">
        <v>177</v>
      </c>
      <c r="B112" s="98" t="s">
        <v>58</v>
      </c>
      <c r="C112" s="82"/>
      <c r="D112" s="82"/>
      <c r="E112" s="1057"/>
      <c r="F112" s="151"/>
      <c r="G112" s="975">
        <v>5</v>
      </c>
      <c r="H112" s="343">
        <f t="shared" si="7"/>
        <v>150</v>
      </c>
      <c r="I112" s="128">
        <v>8</v>
      </c>
      <c r="J112" s="128">
        <v>6</v>
      </c>
      <c r="K112" s="126" t="s">
        <v>278</v>
      </c>
      <c r="L112" s="126"/>
      <c r="M112" s="383">
        <f>H112-I112</f>
        <v>142</v>
      </c>
      <c r="N112" s="81"/>
      <c r="O112" s="279"/>
      <c r="P112" s="130"/>
      <c r="Q112" s="262"/>
      <c r="R112" s="130"/>
      <c r="S112" s="262"/>
      <c r="T112" s="134"/>
      <c r="U112" s="262"/>
      <c r="V112" s="131">
        <v>8</v>
      </c>
      <c r="W112" s="270"/>
      <c r="X112" s="134"/>
      <c r="Y112" s="654"/>
      <c r="Z112" s="135"/>
      <c r="AA112" s="812">
        <v>3</v>
      </c>
      <c r="AC112" s="619"/>
      <c r="AD112" s="625"/>
      <c r="AE112" s="625"/>
      <c r="AF112" s="625"/>
      <c r="AG112" s="626"/>
      <c r="AH112" s="626"/>
      <c r="AI112" s="625"/>
      <c r="AJ112" s="626"/>
      <c r="AK112" s="626"/>
      <c r="AL112" s="626"/>
      <c r="AM112" s="626"/>
      <c r="AN112" s="626"/>
      <c r="AO112" s="631"/>
      <c r="AP112" s="631"/>
      <c r="AQ112" s="626"/>
      <c r="AR112" s="626"/>
      <c r="AS112" s="626"/>
    </row>
    <row r="113" spans="1:45" s="6" customFormat="1" ht="36.75" customHeight="1">
      <c r="A113" s="70" t="s">
        <v>178</v>
      </c>
      <c r="B113" s="221" t="s">
        <v>87</v>
      </c>
      <c r="C113" s="1068">
        <v>5</v>
      </c>
      <c r="D113" s="1068">
        <v>2</v>
      </c>
      <c r="E113" s="1068">
        <v>3</v>
      </c>
      <c r="F113" s="217"/>
      <c r="G113" s="943">
        <v>5</v>
      </c>
      <c r="H113" s="68">
        <f t="shared" si="7"/>
        <v>150</v>
      </c>
      <c r="I113" s="217"/>
      <c r="J113" s="217"/>
      <c r="K113" s="217"/>
      <c r="L113" s="217"/>
      <c r="M113" s="398"/>
      <c r="N113" s="91"/>
      <c r="O113" s="277"/>
      <c r="P113" s="115"/>
      <c r="Q113" s="277"/>
      <c r="R113" s="117"/>
      <c r="S113" s="277"/>
      <c r="T113" s="115"/>
      <c r="U113" s="277"/>
      <c r="V113" s="115"/>
      <c r="W113" s="277"/>
      <c r="X113" s="115"/>
      <c r="Y113" s="277"/>
      <c r="Z113" s="117"/>
      <c r="AA113" s="812"/>
      <c r="AC113" s="619"/>
      <c r="AD113" s="625"/>
      <c r="AE113" s="625"/>
      <c r="AF113" s="625"/>
      <c r="AG113" s="625"/>
      <c r="AH113" s="625"/>
      <c r="AI113" s="626"/>
      <c r="AJ113" s="626"/>
      <c r="AK113" s="625"/>
      <c r="AL113" s="625"/>
      <c r="AM113" s="625"/>
      <c r="AN113" s="625"/>
      <c r="AO113" s="625"/>
      <c r="AP113" s="625"/>
      <c r="AQ113" s="625"/>
      <c r="AR113" s="625"/>
      <c r="AS113" s="626"/>
    </row>
    <row r="114" spans="1:45" s="6" customFormat="1" ht="24.75" customHeight="1" thickBot="1">
      <c r="A114" s="345"/>
      <c r="B114" s="72" t="s">
        <v>48</v>
      </c>
      <c r="C114" s="1070"/>
      <c r="D114" s="1070"/>
      <c r="E114" s="1071"/>
      <c r="F114" s="224"/>
      <c r="G114" s="1001">
        <v>2</v>
      </c>
      <c r="H114" s="344">
        <f t="shared" si="7"/>
        <v>60</v>
      </c>
      <c r="I114" s="226"/>
      <c r="J114" s="224"/>
      <c r="K114" s="224"/>
      <c r="L114" s="224"/>
      <c r="M114" s="400"/>
      <c r="N114" s="146"/>
      <c r="O114" s="278"/>
      <c r="P114" s="147"/>
      <c r="Q114" s="278"/>
      <c r="R114" s="148"/>
      <c r="S114" s="278"/>
      <c r="T114" s="147"/>
      <c r="U114" s="278"/>
      <c r="V114" s="147"/>
      <c r="W114" s="278"/>
      <c r="X114" s="147"/>
      <c r="Y114" s="278"/>
      <c r="Z114" s="148"/>
      <c r="AA114" s="812"/>
      <c r="AC114" s="619"/>
      <c r="AD114" s="625"/>
      <c r="AE114" s="625"/>
      <c r="AF114" s="625"/>
      <c r="AG114" s="625"/>
      <c r="AH114" s="625"/>
      <c r="AI114" s="626"/>
      <c r="AJ114" s="626"/>
      <c r="AK114" s="625"/>
      <c r="AL114" s="625"/>
      <c r="AM114" s="625"/>
      <c r="AN114" s="625"/>
      <c r="AO114" s="625"/>
      <c r="AP114" s="625"/>
      <c r="AQ114" s="625"/>
      <c r="AR114" s="625"/>
      <c r="AS114" s="626"/>
    </row>
    <row r="115" spans="1:45" s="6" customFormat="1" ht="26.25" customHeight="1" thickBot="1">
      <c r="A115" s="189" t="s">
        <v>179</v>
      </c>
      <c r="B115" s="98" t="s">
        <v>58</v>
      </c>
      <c r="C115" s="1072"/>
      <c r="D115" s="1072"/>
      <c r="E115" s="1072"/>
      <c r="F115" s="192"/>
      <c r="G115" s="975">
        <v>3</v>
      </c>
      <c r="H115" s="343">
        <f>G115*30</f>
        <v>90</v>
      </c>
      <c r="I115" s="128">
        <v>6</v>
      </c>
      <c r="J115" s="128">
        <v>4</v>
      </c>
      <c r="K115" s="126" t="s">
        <v>280</v>
      </c>
      <c r="L115" s="192"/>
      <c r="M115" s="401">
        <f>H115-I115</f>
        <v>84</v>
      </c>
      <c r="N115" s="81"/>
      <c r="O115" s="273"/>
      <c r="P115" s="130"/>
      <c r="Q115" s="279"/>
      <c r="R115" s="134"/>
      <c r="S115" s="262"/>
      <c r="T115" s="133"/>
      <c r="U115" s="303"/>
      <c r="V115" s="134"/>
      <c r="W115" s="262"/>
      <c r="X115" s="683">
        <v>4</v>
      </c>
      <c r="Y115" s="612">
        <v>2</v>
      </c>
      <c r="Z115" s="228"/>
      <c r="AA115" s="812">
        <v>3</v>
      </c>
      <c r="AC115" s="619"/>
      <c r="AD115" s="619"/>
      <c r="AE115" s="619"/>
      <c r="AF115" s="625"/>
      <c r="AG115" s="625"/>
      <c r="AH115" s="625"/>
      <c r="AI115" s="626"/>
      <c r="AJ115" s="626"/>
      <c r="AK115" s="626"/>
      <c r="AL115" s="626"/>
      <c r="AM115" s="628"/>
      <c r="AN115" s="628"/>
      <c r="AO115" s="626"/>
      <c r="AP115" s="626"/>
      <c r="AQ115" s="631"/>
      <c r="AR115" s="631"/>
      <c r="AS115" s="627"/>
    </row>
    <row r="116" spans="1:50" s="12" customFormat="1" ht="41.25" customHeight="1">
      <c r="A116" s="70" t="s">
        <v>180</v>
      </c>
      <c r="B116" s="109" t="s">
        <v>88</v>
      </c>
      <c r="C116" s="1054">
        <v>7.5</v>
      </c>
      <c r="D116" s="1054">
        <v>1</v>
      </c>
      <c r="E116" s="1046">
        <v>6.5</v>
      </c>
      <c r="F116" s="335"/>
      <c r="G116" s="943">
        <v>7.5</v>
      </c>
      <c r="H116" s="68">
        <f t="shared" si="7"/>
        <v>225</v>
      </c>
      <c r="I116" s="114"/>
      <c r="J116" s="114"/>
      <c r="K116" s="110"/>
      <c r="L116" s="110"/>
      <c r="M116" s="386"/>
      <c r="N116" s="91"/>
      <c r="O116" s="263"/>
      <c r="P116" s="116"/>
      <c r="Q116" s="277"/>
      <c r="R116" s="117"/>
      <c r="S116" s="263"/>
      <c r="T116" s="117"/>
      <c r="U116" s="263"/>
      <c r="V116" s="117"/>
      <c r="W116" s="263"/>
      <c r="X116" s="117"/>
      <c r="Y116" s="263"/>
      <c r="Z116" s="117"/>
      <c r="AA116" s="813"/>
      <c r="AC116" s="619"/>
      <c r="AD116" s="626"/>
      <c r="AE116" s="626"/>
      <c r="AF116" s="628"/>
      <c r="AG116" s="625"/>
      <c r="AH116" s="625"/>
      <c r="AI116" s="626"/>
      <c r="AJ116" s="626"/>
      <c r="AK116" s="626"/>
      <c r="AL116" s="626"/>
      <c r="AM116" s="626"/>
      <c r="AN116" s="626"/>
      <c r="AO116" s="626"/>
      <c r="AP116" s="626"/>
      <c r="AQ116" s="626"/>
      <c r="AR116" s="626"/>
      <c r="AS116" s="626"/>
      <c r="AT116" s="6"/>
      <c r="AU116" s="6"/>
      <c r="AV116" s="6"/>
      <c r="AW116" s="6"/>
      <c r="AX116" s="6"/>
    </row>
    <row r="117" spans="1:50" s="12" customFormat="1" ht="21" customHeight="1" thickBot="1">
      <c r="A117" s="801"/>
      <c r="B117" s="72" t="s">
        <v>48</v>
      </c>
      <c r="C117" s="1070"/>
      <c r="D117" s="1070"/>
      <c r="E117" s="1071"/>
      <c r="F117" s="224"/>
      <c r="G117" s="1001">
        <v>1</v>
      </c>
      <c r="H117" s="344">
        <f t="shared" si="7"/>
        <v>30</v>
      </c>
      <c r="I117" s="138"/>
      <c r="J117" s="138"/>
      <c r="K117" s="139"/>
      <c r="L117" s="139"/>
      <c r="M117" s="388"/>
      <c r="N117" s="75"/>
      <c r="O117" s="268"/>
      <c r="P117" s="802"/>
      <c r="Q117" s="298"/>
      <c r="R117" s="173"/>
      <c r="S117" s="268"/>
      <c r="T117" s="173"/>
      <c r="U117" s="268"/>
      <c r="V117" s="173"/>
      <c r="W117" s="268"/>
      <c r="X117" s="173"/>
      <c r="Y117" s="656"/>
      <c r="Z117" s="803"/>
      <c r="AA117" s="813"/>
      <c r="AC117" s="619"/>
      <c r="AD117" s="626"/>
      <c r="AE117" s="626"/>
      <c r="AF117" s="628"/>
      <c r="AG117" s="625"/>
      <c r="AH117" s="625"/>
      <c r="AI117" s="626"/>
      <c r="AJ117" s="626"/>
      <c r="AK117" s="626"/>
      <c r="AL117" s="626"/>
      <c r="AM117" s="626"/>
      <c r="AN117" s="626"/>
      <c r="AO117" s="626"/>
      <c r="AP117" s="626"/>
      <c r="AQ117" s="626"/>
      <c r="AR117" s="626"/>
      <c r="AS117" s="626"/>
      <c r="AT117" s="6"/>
      <c r="AU117" s="6"/>
      <c r="AV117" s="6"/>
      <c r="AW117" s="6"/>
      <c r="AX117" s="6"/>
    </row>
    <row r="118" spans="1:45" s="6" customFormat="1" ht="29.25" customHeight="1" thickBot="1">
      <c r="A118" s="189" t="s">
        <v>181</v>
      </c>
      <c r="B118" s="98" t="s">
        <v>58</v>
      </c>
      <c r="C118" s="1056"/>
      <c r="D118" s="1056"/>
      <c r="E118" s="1057"/>
      <c r="F118" s="151"/>
      <c r="G118" s="975">
        <v>5</v>
      </c>
      <c r="H118" s="343">
        <f t="shared" si="7"/>
        <v>150</v>
      </c>
      <c r="I118" s="128">
        <v>8</v>
      </c>
      <c r="J118" s="128">
        <v>6</v>
      </c>
      <c r="K118" s="126" t="s">
        <v>278</v>
      </c>
      <c r="L118" s="126"/>
      <c r="M118" s="383">
        <f>H118-I118</f>
        <v>142</v>
      </c>
      <c r="N118" s="81"/>
      <c r="O118" s="279"/>
      <c r="P118" s="130"/>
      <c r="Q118" s="279"/>
      <c r="R118" s="683">
        <v>8</v>
      </c>
      <c r="S118" s="279" t="s">
        <v>235</v>
      </c>
      <c r="T118" s="134"/>
      <c r="U118" s="262"/>
      <c r="V118" s="168"/>
      <c r="W118" s="267"/>
      <c r="X118" s="168"/>
      <c r="Y118" s="655"/>
      <c r="Z118" s="169"/>
      <c r="AA118" s="812">
        <v>2</v>
      </c>
      <c r="AC118" s="619"/>
      <c r="AD118" s="625"/>
      <c r="AE118" s="625"/>
      <c r="AF118" s="625"/>
      <c r="AG118" s="625"/>
      <c r="AH118" s="625"/>
      <c r="AI118" s="552"/>
      <c r="AJ118" s="625"/>
      <c r="AK118" s="626"/>
      <c r="AL118" s="626"/>
      <c r="AM118" s="626"/>
      <c r="AN118" s="626"/>
      <c r="AO118" s="629"/>
      <c r="AP118" s="629"/>
      <c r="AQ118" s="629"/>
      <c r="AR118" s="629"/>
      <c r="AS118" s="629"/>
    </row>
    <row r="119" spans="1:50" s="33" customFormat="1" ht="45" customHeight="1" thickBot="1">
      <c r="A119" s="348" t="s">
        <v>182</v>
      </c>
      <c r="B119" s="409" t="s">
        <v>267</v>
      </c>
      <c r="C119" s="1065"/>
      <c r="D119" s="1065"/>
      <c r="E119" s="1066"/>
      <c r="F119" s="412"/>
      <c r="G119" s="1002">
        <v>1.5</v>
      </c>
      <c r="H119" s="429">
        <f t="shared" si="7"/>
        <v>45</v>
      </c>
      <c r="I119" s="415">
        <f>SUM(J119:L119)</f>
        <v>8</v>
      </c>
      <c r="J119" s="415"/>
      <c r="K119" s="415"/>
      <c r="L119" s="415">
        <v>8</v>
      </c>
      <c r="M119" s="380">
        <f>H119-I119</f>
        <v>37</v>
      </c>
      <c r="N119" s="410"/>
      <c r="O119" s="423"/>
      <c r="P119" s="423"/>
      <c r="Q119" s="423"/>
      <c r="R119" s="424"/>
      <c r="S119" s="424"/>
      <c r="T119" s="418">
        <v>4</v>
      </c>
      <c r="U119" s="418">
        <v>4</v>
      </c>
      <c r="V119" s="424"/>
      <c r="W119" s="424"/>
      <c r="X119" s="424"/>
      <c r="Y119" s="654"/>
      <c r="Z119" s="425"/>
      <c r="AA119" s="817">
        <v>2</v>
      </c>
      <c r="AB119" s="6"/>
      <c r="AC119" s="619"/>
      <c r="AD119" s="625"/>
      <c r="AE119" s="625"/>
      <c r="AF119" s="625"/>
      <c r="AG119" s="625"/>
      <c r="AH119" s="625"/>
      <c r="AI119" s="626"/>
      <c r="AJ119" s="626"/>
      <c r="AK119" s="626"/>
      <c r="AL119" s="626"/>
      <c r="AM119" s="552"/>
      <c r="AN119" s="552"/>
      <c r="AO119" s="626"/>
      <c r="AP119" s="626"/>
      <c r="AQ119" s="626"/>
      <c r="AR119" s="626"/>
      <c r="AS119" s="626"/>
      <c r="AT119" s="6"/>
      <c r="AU119" s="6"/>
      <c r="AV119" s="6"/>
      <c r="AW119" s="6"/>
      <c r="AX119" s="6"/>
    </row>
    <row r="120" spans="1:50" s="33" customFormat="1" ht="34.5" customHeight="1" thickBot="1">
      <c r="A120" s="70" t="s">
        <v>183</v>
      </c>
      <c r="B120" s="223" t="s">
        <v>212</v>
      </c>
      <c r="C120" s="93">
        <v>3.5</v>
      </c>
      <c r="D120" s="93">
        <v>1</v>
      </c>
      <c r="E120" s="1046">
        <v>2.5</v>
      </c>
      <c r="F120" s="335"/>
      <c r="G120" s="873">
        <v>3.5</v>
      </c>
      <c r="H120" s="68">
        <f t="shared" si="7"/>
        <v>105</v>
      </c>
      <c r="I120" s="553"/>
      <c r="J120" s="553"/>
      <c r="K120" s="553"/>
      <c r="L120" s="553"/>
      <c r="M120" s="386"/>
      <c r="N120" s="554"/>
      <c r="O120" s="555"/>
      <c r="P120" s="555"/>
      <c r="Q120" s="279"/>
      <c r="R120" s="556"/>
      <c r="S120" s="556"/>
      <c r="T120" s="557"/>
      <c r="U120" s="265"/>
      <c r="V120" s="556"/>
      <c r="W120" s="556"/>
      <c r="X120" s="556"/>
      <c r="Y120" s="654"/>
      <c r="Z120" s="558"/>
      <c r="AA120" s="815"/>
      <c r="AB120" s="6"/>
      <c r="AC120" s="619"/>
      <c r="AD120" s="625"/>
      <c r="AE120" s="625"/>
      <c r="AF120" s="625"/>
      <c r="AG120" s="625"/>
      <c r="AH120" s="625"/>
      <c r="AI120" s="626"/>
      <c r="AJ120" s="626"/>
      <c r="AK120" s="626"/>
      <c r="AL120" s="626"/>
      <c r="AM120" s="552"/>
      <c r="AN120" s="552"/>
      <c r="AO120" s="626"/>
      <c r="AP120" s="626"/>
      <c r="AQ120" s="626"/>
      <c r="AR120" s="626"/>
      <c r="AS120" s="626"/>
      <c r="AT120" s="6"/>
      <c r="AU120" s="6"/>
      <c r="AV120" s="6"/>
      <c r="AW120" s="6"/>
      <c r="AX120" s="6"/>
    </row>
    <row r="121" spans="1:50" s="33" customFormat="1" ht="22.5" customHeight="1" thickBot="1">
      <c r="A121" s="345"/>
      <c r="B121" s="72" t="s">
        <v>48</v>
      </c>
      <c r="C121" s="107"/>
      <c r="D121" s="107"/>
      <c r="E121" s="1059"/>
      <c r="F121" s="334"/>
      <c r="G121" s="922">
        <v>1</v>
      </c>
      <c r="H121" s="344">
        <f t="shared" si="7"/>
        <v>30</v>
      </c>
      <c r="I121" s="553"/>
      <c r="J121" s="553"/>
      <c r="K121" s="553"/>
      <c r="L121" s="553"/>
      <c r="M121" s="386"/>
      <c r="N121" s="554"/>
      <c r="O121" s="555"/>
      <c r="P121" s="555"/>
      <c r="Q121" s="279"/>
      <c r="R121" s="556"/>
      <c r="S121" s="556"/>
      <c r="T121" s="557"/>
      <c r="U121" s="265"/>
      <c r="V121" s="556"/>
      <c r="W121" s="556"/>
      <c r="X121" s="556"/>
      <c r="Y121" s="654"/>
      <c r="Z121" s="558"/>
      <c r="AA121" s="815"/>
      <c r="AB121" s="6"/>
      <c r="AC121" s="619"/>
      <c r="AD121" s="625"/>
      <c r="AE121" s="625"/>
      <c r="AF121" s="625"/>
      <c r="AG121" s="625"/>
      <c r="AH121" s="625"/>
      <c r="AI121" s="626"/>
      <c r="AJ121" s="626"/>
      <c r="AK121" s="626"/>
      <c r="AL121" s="626"/>
      <c r="AM121" s="552"/>
      <c r="AN121" s="552"/>
      <c r="AO121" s="626"/>
      <c r="AP121" s="626"/>
      <c r="AQ121" s="626"/>
      <c r="AR121" s="626"/>
      <c r="AS121" s="626"/>
      <c r="AT121" s="6"/>
      <c r="AU121" s="6"/>
      <c r="AV121" s="6"/>
      <c r="AW121" s="6"/>
      <c r="AX121" s="6"/>
    </row>
    <row r="122" spans="1:45" s="6" customFormat="1" ht="33.75" customHeight="1">
      <c r="A122" s="1022" t="s">
        <v>211</v>
      </c>
      <c r="B122" s="1023" t="s">
        <v>213</v>
      </c>
      <c r="C122" s="549">
        <f>SUM(C68:C121)</f>
        <v>106</v>
      </c>
      <c r="D122" s="549">
        <f>SUM(D68:D121)</f>
        <v>23</v>
      </c>
      <c r="E122" s="549">
        <f>SUM(E68:E121)</f>
        <v>83</v>
      </c>
      <c r="F122" s="1025"/>
      <c r="G122" s="1026">
        <v>2.5</v>
      </c>
      <c r="H122" s="233">
        <f t="shared" si="7"/>
        <v>75</v>
      </c>
      <c r="I122" s="162">
        <v>12</v>
      </c>
      <c r="J122" s="1073">
        <v>6</v>
      </c>
      <c r="K122" s="1027" t="s">
        <v>283</v>
      </c>
      <c r="L122" s="177"/>
      <c r="M122" s="392">
        <f>H122-I122</f>
        <v>63</v>
      </c>
      <c r="N122" s="176"/>
      <c r="O122" s="1028"/>
      <c r="P122" s="178"/>
      <c r="Q122" s="280"/>
      <c r="R122" s="179"/>
      <c r="S122" s="269"/>
      <c r="T122" s="179"/>
      <c r="U122" s="269"/>
      <c r="V122" s="179"/>
      <c r="W122" s="269"/>
      <c r="X122" s="180">
        <v>8</v>
      </c>
      <c r="Y122" s="1029">
        <v>4</v>
      </c>
      <c r="Z122" s="1030"/>
      <c r="AA122" s="812">
        <v>3</v>
      </c>
      <c r="AC122" s="619"/>
      <c r="AD122" s="643"/>
      <c r="AE122" s="643"/>
      <c r="AF122" s="625"/>
      <c r="AG122" s="625"/>
      <c r="AH122" s="625"/>
      <c r="AI122" s="626"/>
      <c r="AJ122" s="626"/>
      <c r="AK122" s="626"/>
      <c r="AL122" s="626"/>
      <c r="AM122" s="626"/>
      <c r="AN122" s="626"/>
      <c r="AO122" s="626"/>
      <c r="AP122" s="626"/>
      <c r="AQ122" s="631"/>
      <c r="AR122" s="631"/>
      <c r="AS122" s="627"/>
    </row>
    <row r="123" spans="1:45" s="6" customFormat="1" ht="22.5" customHeight="1">
      <c r="A123" s="1913" t="s">
        <v>328</v>
      </c>
      <c r="B123" s="1914"/>
      <c r="C123" s="1914"/>
      <c r="D123" s="1914"/>
      <c r="E123" s="1914"/>
      <c r="F123" s="1914"/>
      <c r="G123" s="1914"/>
      <c r="H123" s="1914"/>
      <c r="I123" s="1914"/>
      <c r="J123" s="1914"/>
      <c r="K123" s="1914"/>
      <c r="L123" s="1914"/>
      <c r="M123" s="1914"/>
      <c r="N123" s="1914"/>
      <c r="O123" s="1914"/>
      <c r="P123" s="1914"/>
      <c r="Q123" s="1914"/>
      <c r="R123" s="1914"/>
      <c r="S123" s="1914"/>
      <c r="T123" s="1914"/>
      <c r="U123" s="1914"/>
      <c r="V123" s="1914"/>
      <c r="W123" s="1914"/>
      <c r="X123" s="1914"/>
      <c r="Y123" s="1914"/>
      <c r="Z123" s="1915"/>
      <c r="AA123" s="812"/>
      <c r="AC123" s="619"/>
      <c r="AD123" s="643"/>
      <c r="AE123" s="643"/>
      <c r="AF123" s="625"/>
      <c r="AG123" s="625"/>
      <c r="AH123" s="625"/>
      <c r="AI123" s="626"/>
      <c r="AJ123" s="626"/>
      <c r="AK123" s="626"/>
      <c r="AL123" s="626"/>
      <c r="AM123" s="626"/>
      <c r="AN123" s="626"/>
      <c r="AO123" s="626"/>
      <c r="AP123" s="626"/>
      <c r="AQ123" s="631"/>
      <c r="AR123" s="631"/>
      <c r="AS123" s="627"/>
    </row>
    <row r="124" spans="1:45" s="6" customFormat="1" ht="37.5" customHeight="1">
      <c r="A124" s="70" t="s">
        <v>329</v>
      </c>
      <c r="B124" s="1037" t="s">
        <v>73</v>
      </c>
      <c r="C124" s="70"/>
      <c r="D124" s="990"/>
      <c r="E124" s="222"/>
      <c r="F124" s="222"/>
      <c r="G124" s="1032">
        <v>4</v>
      </c>
      <c r="H124" s="108">
        <f>30*G124</f>
        <v>120</v>
      </c>
      <c r="I124" s="791"/>
      <c r="J124" s="689"/>
      <c r="K124" s="689"/>
      <c r="L124" s="792"/>
      <c r="M124" s="391"/>
      <c r="N124" s="70"/>
      <c r="O124" s="1033"/>
      <c r="P124" s="331"/>
      <c r="Q124" s="332"/>
      <c r="R124" s="160"/>
      <c r="S124" s="266"/>
      <c r="T124" s="160"/>
      <c r="U124" s="266"/>
      <c r="V124" s="160"/>
      <c r="W124" s="266"/>
      <c r="X124" s="1034"/>
      <c r="Y124" s="1035"/>
      <c r="Z124" s="1036"/>
      <c r="AA124" s="812"/>
      <c r="AC124" s="619"/>
      <c r="AD124" s="643"/>
      <c r="AE124" s="643"/>
      <c r="AF124" s="625"/>
      <c r="AG124" s="625"/>
      <c r="AH124" s="625"/>
      <c r="AI124" s="626"/>
      <c r="AJ124" s="626"/>
      <c r="AK124" s="626"/>
      <c r="AL124" s="626"/>
      <c r="AM124" s="626"/>
      <c r="AN124" s="626"/>
      <c r="AO124" s="626"/>
      <c r="AP124" s="626"/>
      <c r="AQ124" s="631"/>
      <c r="AR124" s="631"/>
      <c r="AS124" s="627"/>
    </row>
    <row r="125" spans="1:45" s="6" customFormat="1" ht="37.5" customHeight="1">
      <c r="A125" s="70" t="s">
        <v>330</v>
      </c>
      <c r="B125" s="1037" t="s">
        <v>74</v>
      </c>
      <c r="C125" s="70"/>
      <c r="D125" s="990"/>
      <c r="E125" s="222"/>
      <c r="F125" s="222"/>
      <c r="G125" s="1032">
        <v>8</v>
      </c>
      <c r="H125" s="108">
        <f>30*G125</f>
        <v>240</v>
      </c>
      <c r="I125" s="791"/>
      <c r="J125" s="689"/>
      <c r="K125" s="689"/>
      <c r="L125" s="792"/>
      <c r="M125" s="391"/>
      <c r="N125" s="70"/>
      <c r="O125" s="1033"/>
      <c r="P125" s="331"/>
      <c r="Q125" s="332"/>
      <c r="R125" s="160"/>
      <c r="S125" s="266"/>
      <c r="T125" s="160"/>
      <c r="U125" s="266"/>
      <c r="V125" s="160"/>
      <c r="W125" s="266"/>
      <c r="X125" s="1034"/>
      <c r="Y125" s="1035"/>
      <c r="Z125" s="1036"/>
      <c r="AA125" s="812"/>
      <c r="AC125" s="619"/>
      <c r="AD125" s="643"/>
      <c r="AE125" s="643"/>
      <c r="AF125" s="625"/>
      <c r="AG125" s="625"/>
      <c r="AH125" s="625"/>
      <c r="AI125" s="626"/>
      <c r="AJ125" s="626"/>
      <c r="AK125" s="626"/>
      <c r="AL125" s="626"/>
      <c r="AM125" s="626"/>
      <c r="AN125" s="626"/>
      <c r="AO125" s="626"/>
      <c r="AP125" s="626"/>
      <c r="AQ125" s="631"/>
      <c r="AR125" s="631"/>
      <c r="AS125" s="627"/>
    </row>
    <row r="126" spans="1:45" s="6" customFormat="1" ht="18" customHeight="1">
      <c r="A126" s="1913" t="s">
        <v>331</v>
      </c>
      <c r="B126" s="1915"/>
      <c r="C126" s="70"/>
      <c r="D126" s="990"/>
      <c r="E126" s="222"/>
      <c r="F126" s="222"/>
      <c r="G126" s="1032">
        <f>SUM(G124:G125)</f>
        <v>12</v>
      </c>
      <c r="H126" s="1032">
        <f>SUM(H124:H125)</f>
        <v>360</v>
      </c>
      <c r="I126" s="791"/>
      <c r="J126" s="689"/>
      <c r="K126" s="689"/>
      <c r="L126" s="792"/>
      <c r="M126" s="391"/>
      <c r="N126" s="70"/>
      <c r="O126" s="1033"/>
      <c r="P126" s="331"/>
      <c r="Q126" s="332"/>
      <c r="R126" s="160"/>
      <c r="S126" s="266"/>
      <c r="T126" s="160"/>
      <c r="U126" s="266"/>
      <c r="V126" s="160"/>
      <c r="W126" s="266"/>
      <c r="X126" s="1034"/>
      <c r="Y126" s="1035"/>
      <c r="Z126" s="1036"/>
      <c r="AA126" s="812"/>
      <c r="AC126" s="619"/>
      <c r="AD126" s="643"/>
      <c r="AE126" s="643"/>
      <c r="AF126" s="625"/>
      <c r="AG126" s="625"/>
      <c r="AH126" s="625"/>
      <c r="AI126" s="626"/>
      <c r="AJ126" s="626"/>
      <c r="AK126" s="626"/>
      <c r="AL126" s="626"/>
      <c r="AM126" s="626"/>
      <c r="AN126" s="626"/>
      <c r="AO126" s="626"/>
      <c r="AP126" s="626"/>
      <c r="AQ126" s="631"/>
      <c r="AR126" s="631"/>
      <c r="AS126" s="627"/>
    </row>
    <row r="127" spans="1:51" s="31" customFormat="1" ht="23.25" customHeight="1" thickBot="1">
      <c r="A127" s="1907" t="s">
        <v>327</v>
      </c>
      <c r="B127" s="1908"/>
      <c r="C127" s="1908"/>
      <c r="D127" s="1908"/>
      <c r="E127" s="1908"/>
      <c r="F127" s="1908"/>
      <c r="G127" s="1908"/>
      <c r="H127" s="1908"/>
      <c r="I127" s="1908"/>
      <c r="J127" s="1908"/>
      <c r="K127" s="1908"/>
      <c r="L127" s="1908"/>
      <c r="M127" s="1908"/>
      <c r="N127" s="1908"/>
      <c r="O127" s="1908"/>
      <c r="P127" s="1908"/>
      <c r="Q127" s="1908"/>
      <c r="R127" s="1908"/>
      <c r="S127" s="1908"/>
      <c r="T127" s="1908"/>
      <c r="U127" s="1908"/>
      <c r="V127" s="1908"/>
      <c r="W127" s="1908"/>
      <c r="X127" s="1908"/>
      <c r="Y127" s="1908"/>
      <c r="Z127" s="1909"/>
      <c r="AA127" s="816"/>
      <c r="AB127" s="30"/>
      <c r="AC127" s="1004">
        <f>G68+G71+G74+G77+G78+G81+G84+G87+G90+G94+G97+G100</f>
        <v>64.5</v>
      </c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</row>
    <row r="128" spans="1:50" s="18" customFormat="1" ht="32.25" customHeight="1" thickBot="1">
      <c r="A128" s="561">
        <v>1</v>
      </c>
      <c r="B128" s="560" t="s">
        <v>71</v>
      </c>
      <c r="C128" s="235"/>
      <c r="D128" s="235"/>
      <c r="E128" s="236"/>
      <c r="F128" s="235"/>
      <c r="G128" s="325">
        <v>16.5</v>
      </c>
      <c r="H128" s="343">
        <f>G128*30</f>
        <v>495</v>
      </c>
      <c r="I128" s="235">
        <f>SUMPRODUCT(N128:R128,$N$4:$R$4)</f>
        <v>0</v>
      </c>
      <c r="J128" s="235"/>
      <c r="K128" s="235"/>
      <c r="L128" s="235">
        <v>0</v>
      </c>
      <c r="M128" s="402">
        <f>H128-I128</f>
        <v>495</v>
      </c>
      <c r="N128" s="81"/>
      <c r="O128" s="279"/>
      <c r="P128" s="130"/>
      <c r="Q128" s="279"/>
      <c r="R128" s="130"/>
      <c r="S128" s="279"/>
      <c r="T128" s="130"/>
      <c r="U128" s="279"/>
      <c r="V128" s="130"/>
      <c r="W128" s="279"/>
      <c r="X128" s="130"/>
      <c r="Y128" s="658"/>
      <c r="Z128" s="214"/>
      <c r="AA128" s="812">
        <v>3</v>
      </c>
      <c r="AB128" s="6"/>
      <c r="AC128" s="1005">
        <f>G69+G72+G75+G79+G82+G85+G88+G91+G95+G98+G101</f>
        <v>15.5</v>
      </c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1:50" s="18" customFormat="1" ht="27.75" customHeight="1" thickBot="1">
      <c r="A129" s="562">
        <v>2</v>
      </c>
      <c r="B129" s="867" t="s">
        <v>72</v>
      </c>
      <c r="C129" s="235" t="s">
        <v>300</v>
      </c>
      <c r="D129" s="235"/>
      <c r="E129" s="236"/>
      <c r="F129" s="235"/>
      <c r="G129" s="973">
        <v>3</v>
      </c>
      <c r="H129" s="343">
        <f>G129*30</f>
        <v>90</v>
      </c>
      <c r="I129" s="235">
        <f>SUMPRODUCT(N129:R129,$N$4:$R$4)</f>
        <v>0</v>
      </c>
      <c r="J129" s="235"/>
      <c r="K129" s="235"/>
      <c r="L129" s="235">
        <v>0</v>
      </c>
      <c r="M129" s="402">
        <f>H129-I129</f>
        <v>90</v>
      </c>
      <c r="N129" s="81"/>
      <c r="O129" s="279"/>
      <c r="P129" s="130"/>
      <c r="Q129" s="279"/>
      <c r="R129" s="130"/>
      <c r="S129" s="279"/>
      <c r="T129" s="130"/>
      <c r="U129" s="279"/>
      <c r="V129" s="130"/>
      <c r="W129" s="279"/>
      <c r="X129" s="130"/>
      <c r="Y129" s="658"/>
      <c r="Z129" s="214"/>
      <c r="AA129" s="812">
        <v>3</v>
      </c>
      <c r="AB129" s="6"/>
      <c r="AC129" s="1005">
        <f>G70+G73+G76+G77+G80+G83+G86+G89+G92+G96+G99+G102+G104</f>
        <v>50.5</v>
      </c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:50" s="18" customFormat="1" ht="20.25" customHeight="1" thickBot="1">
      <c r="A130" s="858">
        <v>4</v>
      </c>
      <c r="B130" s="859" t="s">
        <v>73</v>
      </c>
      <c r="C130" s="860"/>
      <c r="D130" s="860"/>
      <c r="E130" s="861"/>
      <c r="F130" s="862"/>
      <c r="G130" s="868"/>
      <c r="H130" s="870">
        <f>G130*30</f>
        <v>0</v>
      </c>
      <c r="I130" s="114"/>
      <c r="J130" s="114"/>
      <c r="K130" s="110"/>
      <c r="L130" s="110"/>
      <c r="M130" s="403"/>
      <c r="N130" s="91"/>
      <c r="O130" s="277"/>
      <c r="P130" s="115"/>
      <c r="Q130" s="277"/>
      <c r="R130" s="115"/>
      <c r="S130" s="277"/>
      <c r="T130" s="115"/>
      <c r="U130" s="277"/>
      <c r="V130" s="115"/>
      <c r="W130" s="277"/>
      <c r="X130" s="115"/>
      <c r="Y130" s="277"/>
      <c r="Z130" s="115"/>
      <c r="AA130" s="812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:27" ht="13.5" customHeight="1" thickBot="1">
      <c r="A131" s="863">
        <v>5</v>
      </c>
      <c r="B131" s="859" t="s">
        <v>74</v>
      </c>
      <c r="C131" s="864"/>
      <c r="D131" s="864"/>
      <c r="E131" s="865"/>
      <c r="F131" s="866"/>
      <c r="G131" s="869"/>
      <c r="H131" s="871">
        <f>G131*30</f>
        <v>0</v>
      </c>
      <c r="I131" s="145"/>
      <c r="J131" s="145"/>
      <c r="K131" s="143"/>
      <c r="L131" s="143"/>
      <c r="M131" s="568"/>
      <c r="N131" s="206"/>
      <c r="O131" s="276"/>
      <c r="P131" s="207"/>
      <c r="Q131" s="604"/>
      <c r="R131" s="206"/>
      <c r="S131" s="276"/>
      <c r="T131" s="206"/>
      <c r="U131" s="276"/>
      <c r="V131" s="206"/>
      <c r="W131" s="276"/>
      <c r="X131" s="206"/>
      <c r="Y131" s="276"/>
      <c r="Z131" s="206"/>
      <c r="AA131" s="810"/>
    </row>
    <row r="132" spans="1:29" ht="19.5" thickBot="1">
      <c r="A132" s="1755" t="s">
        <v>99</v>
      </c>
      <c r="B132" s="1821"/>
      <c r="C132" s="569"/>
      <c r="D132" s="340"/>
      <c r="E132" s="341"/>
      <c r="F132" s="342"/>
      <c r="G132" s="316">
        <f>G68+G71+G74+G77+G78+G81+G84+G87+G90+G94+G97+G100+G103+G107+G108+G109+G110+G113+G116+G120</f>
        <v>106</v>
      </c>
      <c r="H132" s="316">
        <f>H68+H71+H74+H77+H78+H81+H84+H87+H90+H94+H97+H100+H103+H107+H108+H109+H110+H113+H116+H120+H126+H128+H129</f>
        <v>4125</v>
      </c>
      <c r="I132" s="235"/>
      <c r="J132" s="235"/>
      <c r="K132" s="235"/>
      <c r="L132" s="235"/>
      <c r="M132" s="570"/>
      <c r="N132" s="566"/>
      <c r="O132" s="276"/>
      <c r="P132" s="207"/>
      <c r="Q132" s="604"/>
      <c r="R132" s="206"/>
      <c r="S132" s="276"/>
      <c r="T132" s="206"/>
      <c r="U132" s="276"/>
      <c r="V132" s="206"/>
      <c r="W132" s="276"/>
      <c r="X132" s="206"/>
      <c r="Y132" s="276"/>
      <c r="Z132" s="206"/>
      <c r="AA132" s="810"/>
      <c r="AC132" s="54">
        <f>30*G132</f>
        <v>3180</v>
      </c>
    </row>
    <row r="133" spans="1:29" ht="19.5" thickBot="1">
      <c r="A133" s="1761" t="s">
        <v>54</v>
      </c>
      <c r="B133" s="1762"/>
      <c r="C133" s="140"/>
      <c r="D133" s="140"/>
      <c r="E133" s="477"/>
      <c r="F133" s="140"/>
      <c r="G133" s="316">
        <f>G69+G72+G75+G79+G82+G85+G88+G91+G95+G98+G101+G104+G111+G114+G117+G121</f>
        <v>23</v>
      </c>
      <c r="H133" s="316">
        <f>H69+H72+H75+H79+H82+H85+H88+H91+H95+H98+H101+H104+H111+H114+H117+H121+H126</f>
        <v>1050</v>
      </c>
      <c r="I133" s="472"/>
      <c r="J133" s="472"/>
      <c r="K133" s="472"/>
      <c r="L133" s="472"/>
      <c r="M133" s="573"/>
      <c r="N133" s="106"/>
      <c r="O133" s="274"/>
      <c r="P133" s="204"/>
      <c r="Q133" s="605"/>
      <c r="R133" s="106"/>
      <c r="S133" s="274"/>
      <c r="T133" s="106"/>
      <c r="U133" s="274"/>
      <c r="V133" s="106"/>
      <c r="W133" s="274"/>
      <c r="X133" s="106"/>
      <c r="Y133" s="274"/>
      <c r="Z133" s="106"/>
      <c r="AA133" s="810"/>
      <c r="AC133" s="54">
        <f>30*G133</f>
        <v>690</v>
      </c>
    </row>
    <row r="134" spans="1:50" s="32" customFormat="1" ht="19.5" thickBot="1">
      <c r="A134" s="1750" t="s">
        <v>214</v>
      </c>
      <c r="B134" s="1751"/>
      <c r="C134" s="374"/>
      <c r="D134" s="374"/>
      <c r="E134" s="540"/>
      <c r="F134" s="374"/>
      <c r="G134" s="316">
        <f>G70+G73+G76+G77+G80+G83+G86+G89+G92+G96+G99+G102+G105+G106+G107+G108+G109+G112+G115+G118+G119+G122</f>
        <v>83</v>
      </c>
      <c r="H134" s="316">
        <f>H70+H73+H76+H77+H80+H83+H86+H89+H92+H96+H99+H102+H105+H106+H107+H108+H109+H112+H115+H118+H119+H122+H128+H129</f>
        <v>3075</v>
      </c>
      <c r="I134" s="316">
        <f>I70+I73+I76+I77+I80+I83+I86+I89+I92+I96+I99+I102+I105+I106+I107+I108+I109+I112+I115+I118+I119+I122</f>
        <v>166</v>
      </c>
      <c r="J134" s="316">
        <f>J70+J73+J76</f>
        <v>14</v>
      </c>
      <c r="K134" s="316" t="e">
        <f>K70+K73+K76</f>
        <v>#VALUE!</v>
      </c>
      <c r="L134" s="316">
        <f>L70+L73+L76</f>
        <v>0</v>
      </c>
      <c r="M134" s="316">
        <f>M70+M73+M76</f>
        <v>387</v>
      </c>
      <c r="N134" s="571">
        <f>SUM(N68:N122)</f>
        <v>16</v>
      </c>
      <c r="O134" s="571">
        <f aca="true" t="shared" si="8" ref="O134:Z134">SUM(O68:O122)</f>
        <v>0</v>
      </c>
      <c r="P134" s="571">
        <f t="shared" si="8"/>
        <v>16</v>
      </c>
      <c r="Q134" s="571">
        <f t="shared" si="8"/>
        <v>2</v>
      </c>
      <c r="R134" s="571">
        <f t="shared" si="8"/>
        <v>24</v>
      </c>
      <c r="S134" s="571">
        <f t="shared" si="8"/>
        <v>0</v>
      </c>
      <c r="T134" s="571">
        <f t="shared" si="8"/>
        <v>32</v>
      </c>
      <c r="U134" s="571">
        <f t="shared" si="8"/>
        <v>8</v>
      </c>
      <c r="V134" s="571">
        <f t="shared" si="8"/>
        <v>36</v>
      </c>
      <c r="W134" s="571">
        <f t="shared" si="8"/>
        <v>2</v>
      </c>
      <c r="X134" s="571">
        <f t="shared" si="8"/>
        <v>20</v>
      </c>
      <c r="Y134" s="571">
        <f t="shared" si="8"/>
        <v>10</v>
      </c>
      <c r="Z134" s="571">
        <f t="shared" si="8"/>
        <v>0</v>
      </c>
      <c r="AA134" s="818">
        <f>SUM(N134:Z134)</f>
        <v>166</v>
      </c>
      <c r="AB134" s="8"/>
      <c r="AC134" s="54">
        <f>30*G134</f>
        <v>2490</v>
      </c>
      <c r="AD134" s="54"/>
      <c r="AE134" s="54"/>
      <c r="AF134" s="54"/>
      <c r="AG134" s="54"/>
      <c r="AH134" s="54"/>
      <c r="AI134" s="54"/>
      <c r="AJ134" s="54"/>
      <c r="AK134" s="54"/>
      <c r="AL134" s="54"/>
      <c r="AM134" s="53"/>
      <c r="AN134" s="54"/>
      <c r="AO134" s="54"/>
      <c r="AP134" s="54"/>
      <c r="AQ134" s="54"/>
      <c r="AR134" s="53"/>
      <c r="AS134" s="54"/>
      <c r="AT134" s="8"/>
      <c r="AU134" s="8"/>
      <c r="AV134" s="8"/>
      <c r="AW134" s="8"/>
      <c r="AX134" s="8"/>
    </row>
    <row r="135" spans="1:50" s="32" customFormat="1" ht="19.5" thickBot="1">
      <c r="A135" s="1813"/>
      <c r="B135" s="1814"/>
      <c r="C135" s="1814"/>
      <c r="D135" s="1814"/>
      <c r="E135" s="1814"/>
      <c r="F135" s="1814"/>
      <c r="G135" s="1814"/>
      <c r="H135" s="1814"/>
      <c r="I135" s="1814"/>
      <c r="J135" s="1814"/>
      <c r="K135" s="1814"/>
      <c r="L135" s="1814"/>
      <c r="M135" s="1815"/>
      <c r="N135" s="563"/>
      <c r="O135" s="564"/>
      <c r="P135" s="563"/>
      <c r="Q135" s="564"/>
      <c r="R135" s="563"/>
      <c r="S135" s="564"/>
      <c r="T135" s="565"/>
      <c r="U135" s="564"/>
      <c r="V135" s="563"/>
      <c r="W135" s="564"/>
      <c r="X135" s="563"/>
      <c r="Y135" s="660"/>
      <c r="Z135" s="563"/>
      <c r="AA135" s="819"/>
      <c r="AB135" s="8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3"/>
      <c r="AN135" s="54"/>
      <c r="AO135" s="54"/>
      <c r="AP135" s="54"/>
      <c r="AQ135" s="54"/>
      <c r="AR135" s="53"/>
      <c r="AS135" s="54"/>
      <c r="AT135" s="8"/>
      <c r="AU135" s="8"/>
      <c r="AV135" s="8"/>
      <c r="AW135" s="8"/>
      <c r="AX135" s="8"/>
    </row>
    <row r="136" spans="1:34" ht="19.5" customHeight="1" thickBot="1">
      <c r="A136" s="1755" t="s">
        <v>75</v>
      </c>
      <c r="B136" s="1756"/>
      <c r="C136" s="339"/>
      <c r="D136" s="340"/>
      <c r="E136" s="341"/>
      <c r="F136" s="342"/>
      <c r="G136" s="316">
        <f aca="true" t="shared" si="9" ref="G136:H138">G132+G63+G20</f>
        <v>192</v>
      </c>
      <c r="H136" s="316">
        <f t="shared" si="9"/>
        <v>6705</v>
      </c>
      <c r="I136" s="235"/>
      <c r="J136" s="235"/>
      <c r="K136" s="235"/>
      <c r="L136" s="235"/>
      <c r="M136" s="570"/>
      <c r="N136" s="11"/>
      <c r="R136" s="11"/>
      <c r="T136" s="11"/>
      <c r="V136" s="11"/>
      <c r="X136" s="11"/>
      <c r="Z136" s="11"/>
      <c r="AA136" s="810"/>
      <c r="AB136" s="1039">
        <f>G68+G71+G74+G77+G78+G81+G84+G87+G90+G94+G97+G100+G103+G107+G108+G109+G110+G113+G116+G120</f>
        <v>106</v>
      </c>
      <c r="AF136" s="4"/>
      <c r="AG136" s="4"/>
      <c r="AH136" s="4"/>
    </row>
    <row r="137" spans="1:34" ht="19.5" customHeight="1" thickBot="1">
      <c r="A137" s="1755" t="s">
        <v>54</v>
      </c>
      <c r="B137" s="1756"/>
      <c r="C137" s="77"/>
      <c r="D137" s="77"/>
      <c r="E137" s="240"/>
      <c r="F137" s="77"/>
      <c r="G137" s="316">
        <f t="shared" si="9"/>
        <v>68.5</v>
      </c>
      <c r="H137" s="316">
        <f t="shared" si="9"/>
        <v>2415</v>
      </c>
      <c r="I137" s="183"/>
      <c r="J137" s="183"/>
      <c r="K137" s="183"/>
      <c r="L137" s="183"/>
      <c r="M137" s="614"/>
      <c r="N137" s="11"/>
      <c r="R137" s="11"/>
      <c r="T137" s="11"/>
      <c r="V137" s="11"/>
      <c r="X137" s="11"/>
      <c r="Z137" s="11"/>
      <c r="AA137" s="810"/>
      <c r="AC137" s="1003">
        <f>I70+I73+I76+I77+I80+I83+I86+I89+I92+I96+I99+I102+I104+I105</f>
        <v>94</v>
      </c>
      <c r="AF137" s="4"/>
      <c r="AG137" s="4"/>
      <c r="AH137" s="4"/>
    </row>
    <row r="138" spans="1:50" s="34" customFormat="1" ht="19.5" thickBot="1">
      <c r="A138" s="1750" t="s">
        <v>55</v>
      </c>
      <c r="B138" s="1751"/>
      <c r="C138" s="374"/>
      <c r="D138" s="374"/>
      <c r="E138" s="540"/>
      <c r="F138" s="374"/>
      <c r="G138" s="316">
        <f t="shared" si="9"/>
        <v>123.5</v>
      </c>
      <c r="H138" s="316">
        <f t="shared" si="9"/>
        <v>4290</v>
      </c>
      <c r="I138" s="377">
        <f aca="true" t="shared" si="10" ref="I138:Z138">SUM(I134,I65,I22)</f>
        <v>288</v>
      </c>
      <c r="J138" s="377">
        <f t="shared" si="10"/>
        <v>96</v>
      </c>
      <c r="K138" s="377" t="e">
        <f t="shared" si="10"/>
        <v>#VALUE!</v>
      </c>
      <c r="L138" s="377">
        <f t="shared" si="10"/>
        <v>18</v>
      </c>
      <c r="M138" s="377">
        <f t="shared" si="10"/>
        <v>1480</v>
      </c>
      <c r="N138" s="377">
        <f t="shared" si="10"/>
        <v>46</v>
      </c>
      <c r="O138" s="377">
        <f t="shared" si="10"/>
        <v>6</v>
      </c>
      <c r="P138" s="377">
        <f t="shared" si="10"/>
        <v>60</v>
      </c>
      <c r="Q138" s="377">
        <f t="shared" si="10"/>
        <v>10</v>
      </c>
      <c r="R138" s="377">
        <f t="shared" si="10"/>
        <v>36</v>
      </c>
      <c r="S138" s="377">
        <f t="shared" si="10"/>
        <v>2</v>
      </c>
      <c r="T138" s="377">
        <f t="shared" si="10"/>
        <v>40</v>
      </c>
      <c r="U138" s="377">
        <f t="shared" si="10"/>
        <v>8</v>
      </c>
      <c r="V138" s="377">
        <f t="shared" si="10"/>
        <v>40</v>
      </c>
      <c r="W138" s="377">
        <f t="shared" si="10"/>
        <v>2</v>
      </c>
      <c r="X138" s="377">
        <f t="shared" si="10"/>
        <v>28</v>
      </c>
      <c r="Y138" s="377">
        <f t="shared" si="10"/>
        <v>10</v>
      </c>
      <c r="Z138" s="377">
        <f t="shared" si="10"/>
        <v>0</v>
      </c>
      <c r="AA138" s="808">
        <f>SUM(N138:Z138)</f>
        <v>288</v>
      </c>
      <c r="AB138" s="8"/>
      <c r="AC138" s="53">
        <f>30*G136</f>
        <v>5760</v>
      </c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8"/>
      <c r="AU138" s="8"/>
      <c r="AV138" s="8"/>
      <c r="AW138" s="8"/>
      <c r="AX138" s="8"/>
    </row>
    <row r="139" spans="1:30" ht="19.5" customHeight="1" thickBot="1">
      <c r="A139" s="1757" t="s">
        <v>76</v>
      </c>
      <c r="B139" s="1758"/>
      <c r="C139" s="1758"/>
      <c r="D139" s="1758"/>
      <c r="E139" s="1758"/>
      <c r="F139" s="1758"/>
      <c r="G139" s="1758"/>
      <c r="H139" s="1758"/>
      <c r="I139" s="1758"/>
      <c r="J139" s="1758"/>
      <c r="K139" s="1758"/>
      <c r="L139" s="1758"/>
      <c r="M139" s="1758"/>
      <c r="N139" s="1759"/>
      <c r="O139" s="1759"/>
      <c r="P139" s="1759"/>
      <c r="Q139" s="1759"/>
      <c r="R139" s="1759"/>
      <c r="S139" s="1759"/>
      <c r="T139" s="1759"/>
      <c r="U139" s="1759"/>
      <c r="V139" s="1759"/>
      <c r="W139" s="1759"/>
      <c r="X139" s="1759"/>
      <c r="Y139" s="1759"/>
      <c r="Z139" s="1759"/>
      <c r="AA139" s="816"/>
      <c r="AB139" s="30"/>
      <c r="AC139" s="53">
        <f>30*G137</f>
        <v>2055</v>
      </c>
      <c r="AD139" s="30"/>
    </row>
    <row r="140" spans="1:45" s="5" customFormat="1" ht="40.5" customHeight="1" thickBot="1">
      <c r="A140" s="189" t="s">
        <v>184</v>
      </c>
      <c r="B140" s="182" t="s">
        <v>317</v>
      </c>
      <c r="C140" s="126"/>
      <c r="D140" s="126">
        <v>3</v>
      </c>
      <c r="E140" s="151"/>
      <c r="F140" s="152"/>
      <c r="G140" s="82">
        <v>3</v>
      </c>
      <c r="H140" s="343">
        <f aca="true" t="shared" si="11" ref="H140:H146">G140*30</f>
        <v>90</v>
      </c>
      <c r="I140" s="128">
        <v>8</v>
      </c>
      <c r="J140" s="128" t="s">
        <v>277</v>
      </c>
      <c r="K140" s="126" t="s">
        <v>278</v>
      </c>
      <c r="L140" s="128"/>
      <c r="M140" s="399">
        <f>H140-I140</f>
        <v>82</v>
      </c>
      <c r="N140" s="132"/>
      <c r="O140" s="597"/>
      <c r="P140" s="151"/>
      <c r="Q140" s="302"/>
      <c r="R140" s="151">
        <v>8</v>
      </c>
      <c r="S140" s="1006">
        <v>0</v>
      </c>
      <c r="T140" s="1007"/>
      <c r="U140" s="302"/>
      <c r="V140" s="1008"/>
      <c r="W140" s="1006"/>
      <c r="X140" s="1008"/>
      <c r="Y140" s="1009"/>
      <c r="Z140" s="1010"/>
      <c r="AA140" s="809">
        <v>2</v>
      </c>
      <c r="AC140" s="53">
        <f>30*G138</f>
        <v>3705</v>
      </c>
      <c r="AD140" s="619"/>
      <c r="AE140" s="619"/>
      <c r="AF140" s="625"/>
      <c r="AG140" s="625"/>
      <c r="AH140" s="625"/>
      <c r="AI140" s="625"/>
      <c r="AJ140" s="644"/>
      <c r="AK140" s="644"/>
      <c r="AL140" s="644"/>
      <c r="AM140" s="631"/>
      <c r="AN140" s="631"/>
      <c r="AO140" s="644"/>
      <c r="AP140" s="644"/>
      <c r="AQ140" s="644"/>
      <c r="AR140" s="644"/>
      <c r="AS140" s="644"/>
    </row>
    <row r="141" spans="1:45" s="5" customFormat="1" ht="40.5" customHeight="1" thickBot="1">
      <c r="A141" s="189" t="s">
        <v>268</v>
      </c>
      <c r="B141" s="807" t="s">
        <v>318</v>
      </c>
      <c r="C141" s="126"/>
      <c r="D141" s="126">
        <v>5</v>
      </c>
      <c r="E141" s="151"/>
      <c r="F141" s="152"/>
      <c r="G141" s="82">
        <v>3</v>
      </c>
      <c r="H141" s="343">
        <f t="shared" si="11"/>
        <v>90</v>
      </c>
      <c r="I141" s="128">
        <v>8</v>
      </c>
      <c r="J141" s="128" t="s">
        <v>277</v>
      </c>
      <c r="K141" s="126" t="s">
        <v>278</v>
      </c>
      <c r="L141" s="128"/>
      <c r="M141" s="399">
        <f>H141-I141</f>
        <v>82</v>
      </c>
      <c r="N141" s="132"/>
      <c r="O141" s="597"/>
      <c r="P141" s="151"/>
      <c r="Q141" s="302"/>
      <c r="R141" s="151"/>
      <c r="S141" s="1006"/>
      <c r="T141" s="1007"/>
      <c r="U141" s="302"/>
      <c r="V141" s="1008">
        <v>8</v>
      </c>
      <c r="W141" s="1006">
        <v>0</v>
      </c>
      <c r="X141" s="1008"/>
      <c r="Y141" s="1009"/>
      <c r="Z141" s="1010"/>
      <c r="AA141" s="809">
        <v>3</v>
      </c>
      <c r="AC141" s="619"/>
      <c r="AD141" s="619"/>
      <c r="AE141" s="619" t="s">
        <v>296</v>
      </c>
      <c r="AF141" s="625"/>
      <c r="AG141" s="625"/>
      <c r="AH141" s="625"/>
      <c r="AI141" s="625"/>
      <c r="AJ141" s="644"/>
      <c r="AK141" s="644"/>
      <c r="AL141" s="644"/>
      <c r="AM141" s="631"/>
      <c r="AN141" s="631"/>
      <c r="AO141" s="644"/>
      <c r="AP141" s="644"/>
      <c r="AQ141" s="644"/>
      <c r="AR141" s="644"/>
      <c r="AS141" s="644"/>
    </row>
    <row r="142" spans="1:45" s="6" customFormat="1" ht="57" customHeight="1" thickBot="1">
      <c r="A142" s="189" t="s">
        <v>320</v>
      </c>
      <c r="B142" s="352" t="s">
        <v>319</v>
      </c>
      <c r="C142" s="104"/>
      <c r="D142" s="939">
        <v>4</v>
      </c>
      <c r="E142" s="353"/>
      <c r="F142" s="353"/>
      <c r="G142" s="324">
        <v>3</v>
      </c>
      <c r="H142" s="343">
        <f t="shared" si="11"/>
        <v>90</v>
      </c>
      <c r="I142" s="128">
        <v>6</v>
      </c>
      <c r="J142" s="128" t="s">
        <v>279</v>
      </c>
      <c r="K142" s="126" t="s">
        <v>280</v>
      </c>
      <c r="L142" s="104"/>
      <c r="M142" s="399">
        <f>H142-I142</f>
        <v>84</v>
      </c>
      <c r="N142" s="939"/>
      <c r="O142" s="1011"/>
      <c r="P142" s="788"/>
      <c r="Q142" s="787"/>
      <c r="R142" s="788"/>
      <c r="S142" s="1012"/>
      <c r="T142" s="1013">
        <v>4</v>
      </c>
      <c r="U142" s="787">
        <v>2</v>
      </c>
      <c r="V142" s="527"/>
      <c r="W142" s="1012"/>
      <c r="X142" s="1014"/>
      <c r="Y142" s="1015"/>
      <c r="Z142" s="1016"/>
      <c r="AA142" s="812">
        <v>2</v>
      </c>
      <c r="AC142" s="619"/>
      <c r="AD142" s="619"/>
      <c r="AE142" s="619"/>
      <c r="AF142" s="625"/>
      <c r="AG142" s="625"/>
      <c r="AH142" s="625"/>
      <c r="AI142" s="625"/>
      <c r="AJ142" s="645"/>
      <c r="AK142" s="644"/>
      <c r="AL142" s="644"/>
      <c r="AM142" s="631"/>
      <c r="AN142" s="631"/>
      <c r="AO142" s="645"/>
      <c r="AP142" s="645"/>
      <c r="AQ142" s="626"/>
      <c r="AR142" s="626"/>
      <c r="AS142" s="626"/>
    </row>
    <row r="143" spans="1:45" s="6" customFormat="1" ht="36.75" customHeight="1" thickBot="1">
      <c r="A143" s="189" t="s">
        <v>215</v>
      </c>
      <c r="B143" s="182" t="s">
        <v>321</v>
      </c>
      <c r="C143" s="126"/>
      <c r="D143" s="126">
        <v>3</v>
      </c>
      <c r="E143" s="151"/>
      <c r="F143" s="151"/>
      <c r="G143" s="309">
        <v>3</v>
      </c>
      <c r="H143" s="343">
        <f t="shared" si="11"/>
        <v>90</v>
      </c>
      <c r="I143" s="128">
        <v>6</v>
      </c>
      <c r="J143" s="128" t="s">
        <v>279</v>
      </c>
      <c r="K143" s="126" t="s">
        <v>280</v>
      </c>
      <c r="L143" s="104"/>
      <c r="M143" s="399">
        <f>H143-I143</f>
        <v>84</v>
      </c>
      <c r="N143" s="132"/>
      <c r="O143" s="302"/>
      <c r="P143" s="151"/>
      <c r="Q143" s="302"/>
      <c r="R143" s="1007">
        <v>4</v>
      </c>
      <c r="S143" s="1017">
        <v>2</v>
      </c>
      <c r="T143" s="1018"/>
      <c r="U143" s="1017"/>
      <c r="V143" s="151"/>
      <c r="W143" s="302"/>
      <c r="X143" s="1018"/>
      <c r="Y143" s="1019"/>
      <c r="Z143" s="1020"/>
      <c r="AA143" s="812">
        <v>2</v>
      </c>
      <c r="AC143" s="619"/>
      <c r="AD143" s="625"/>
      <c r="AE143" s="625"/>
      <c r="AF143" s="625"/>
      <c r="AG143" s="625"/>
      <c r="AH143" s="625"/>
      <c r="AI143" s="552"/>
      <c r="AJ143" s="625"/>
      <c r="AK143" s="628"/>
      <c r="AL143" s="628"/>
      <c r="AM143" s="626"/>
      <c r="AN143" s="626"/>
      <c r="AO143" s="625"/>
      <c r="AP143" s="625"/>
      <c r="AQ143" s="626"/>
      <c r="AR143" s="626"/>
      <c r="AS143" s="626"/>
    </row>
    <row r="144" spans="1:27" s="6" customFormat="1" ht="49.5" customHeight="1" thickBot="1">
      <c r="A144" s="189" t="s">
        <v>185</v>
      </c>
      <c r="B144" s="359" t="s">
        <v>322</v>
      </c>
      <c r="C144" s="250">
        <v>6</v>
      </c>
      <c r="D144" s="250"/>
      <c r="E144" s="250"/>
      <c r="F144" s="250"/>
      <c r="G144" s="363">
        <v>3</v>
      </c>
      <c r="H144" s="343">
        <f t="shared" si="11"/>
        <v>90</v>
      </c>
      <c r="I144" s="343">
        <v>12</v>
      </c>
      <c r="J144" s="343" t="s">
        <v>276</v>
      </c>
      <c r="K144" s="343" t="s">
        <v>279</v>
      </c>
      <c r="L144" s="343"/>
      <c r="M144" s="399">
        <f>H144-I144</f>
        <v>78</v>
      </c>
      <c r="N144" s="250"/>
      <c r="O144" s="300"/>
      <c r="P144" s="250"/>
      <c r="Q144" s="607"/>
      <c r="R144" s="84"/>
      <c r="S144" s="304"/>
      <c r="T144" s="251"/>
      <c r="U144" s="284"/>
      <c r="V144" s="252"/>
      <c r="W144" s="284"/>
      <c r="X144" s="251">
        <v>12</v>
      </c>
      <c r="Y144" s="663">
        <v>0</v>
      </c>
      <c r="Z144" s="251"/>
      <c r="AA144" s="812"/>
    </row>
    <row r="145" spans="1:27" s="6" customFormat="1" ht="54" customHeight="1" thickBot="1">
      <c r="A145" s="189" t="s">
        <v>323</v>
      </c>
      <c r="B145" s="362" t="s">
        <v>190</v>
      </c>
      <c r="C145" s="108"/>
      <c r="D145" s="253"/>
      <c r="E145" s="57"/>
      <c r="F145" s="57"/>
      <c r="G145" s="366">
        <v>3</v>
      </c>
      <c r="H145" s="364">
        <f t="shared" si="11"/>
        <v>90</v>
      </c>
      <c r="I145" s="254"/>
      <c r="J145" s="254"/>
      <c r="K145" s="254"/>
      <c r="L145" s="254"/>
      <c r="M145" s="405"/>
      <c r="N145" s="254"/>
      <c r="O145" s="300"/>
      <c r="P145" s="108"/>
      <c r="Q145" s="608"/>
      <c r="R145" s="84"/>
      <c r="S145" s="305"/>
      <c r="T145" s="251"/>
      <c r="U145" s="284"/>
      <c r="V145" s="252"/>
      <c r="W145" s="284"/>
      <c r="X145" s="251"/>
      <c r="Y145" s="663"/>
      <c r="Z145" s="251"/>
      <c r="AA145" s="812"/>
    </row>
    <row r="146" spans="1:27" s="6" customFormat="1" ht="43.5" customHeight="1" thickBot="1">
      <c r="A146" s="189" t="s">
        <v>324</v>
      </c>
      <c r="B146" s="577" t="s">
        <v>100</v>
      </c>
      <c r="C146" s="345"/>
      <c r="D146" s="578"/>
      <c r="E146" s="256"/>
      <c r="F146" s="256"/>
      <c r="G146" s="579">
        <v>3</v>
      </c>
      <c r="H146" s="580">
        <f t="shared" si="11"/>
        <v>90</v>
      </c>
      <c r="I146" s="254"/>
      <c r="J146" s="254"/>
      <c r="K146" s="254"/>
      <c r="L146" s="254"/>
      <c r="M146" s="405"/>
      <c r="N146" s="254"/>
      <c r="O146" s="300"/>
      <c r="P146" s="108"/>
      <c r="Q146" s="608"/>
      <c r="R146" s="84"/>
      <c r="S146" s="305"/>
      <c r="T146" s="251"/>
      <c r="U146" s="284"/>
      <c r="V146" s="252"/>
      <c r="W146" s="284"/>
      <c r="X146" s="251"/>
      <c r="Y146" s="663"/>
      <c r="Z146" s="251"/>
      <c r="AA146" s="812"/>
    </row>
    <row r="147" spans="1:27" s="6" customFormat="1" ht="26.25" customHeight="1" hidden="1">
      <c r="A147" s="360"/>
      <c r="B147" s="362"/>
      <c r="C147" s="108"/>
      <c r="D147" s="253"/>
      <c r="E147" s="57"/>
      <c r="F147" s="57"/>
      <c r="G147" s="365"/>
      <c r="H147" s="364"/>
      <c r="I147" s="254"/>
      <c r="J147" s="254"/>
      <c r="K147" s="254"/>
      <c r="L147" s="254"/>
      <c r="M147" s="405"/>
      <c r="N147" s="254"/>
      <c r="O147" s="300"/>
      <c r="P147" s="108"/>
      <c r="Q147" s="608"/>
      <c r="R147" s="84"/>
      <c r="S147" s="305"/>
      <c r="T147" s="251"/>
      <c r="U147" s="284"/>
      <c r="V147" s="252"/>
      <c r="W147" s="284"/>
      <c r="X147" s="251"/>
      <c r="Y147" s="663"/>
      <c r="Z147" s="251"/>
      <c r="AA147" s="812"/>
    </row>
    <row r="148" spans="1:27" s="6" customFormat="1" ht="48.75" customHeight="1" hidden="1">
      <c r="A148" s="360"/>
      <c r="B148" s="362"/>
      <c r="C148" s="108"/>
      <c r="D148" s="253"/>
      <c r="E148" s="57"/>
      <c r="F148" s="57"/>
      <c r="G148" s="366"/>
      <c r="H148" s="364"/>
      <c r="I148" s="254"/>
      <c r="J148" s="254"/>
      <c r="K148" s="254"/>
      <c r="L148" s="254"/>
      <c r="M148" s="405"/>
      <c r="N148" s="254"/>
      <c r="O148" s="300"/>
      <c r="P148" s="108"/>
      <c r="Q148" s="608"/>
      <c r="R148" s="84"/>
      <c r="S148" s="305"/>
      <c r="T148" s="251"/>
      <c r="U148" s="284"/>
      <c r="V148" s="252"/>
      <c r="W148" s="284"/>
      <c r="X148" s="251"/>
      <c r="Y148" s="663"/>
      <c r="Z148" s="251"/>
      <c r="AA148" s="812"/>
    </row>
    <row r="149" spans="1:27" s="6" customFormat="1" ht="47.25" customHeight="1" hidden="1" thickBot="1">
      <c r="A149" s="576"/>
      <c r="B149" s="577"/>
      <c r="C149" s="345"/>
      <c r="D149" s="578"/>
      <c r="E149" s="256"/>
      <c r="F149" s="256"/>
      <c r="G149" s="579"/>
      <c r="H149" s="580"/>
      <c r="I149" s="581"/>
      <c r="J149" s="581"/>
      <c r="K149" s="581"/>
      <c r="L149" s="581"/>
      <c r="M149" s="582"/>
      <c r="N149" s="581"/>
      <c r="O149" s="583"/>
      <c r="P149" s="345"/>
      <c r="Q149" s="609"/>
      <c r="R149" s="73"/>
      <c r="S149" s="584"/>
      <c r="T149" s="585"/>
      <c r="U149" s="587"/>
      <c r="V149" s="586"/>
      <c r="W149" s="587"/>
      <c r="X149" s="585"/>
      <c r="Y149" s="664"/>
      <c r="Z149" s="585"/>
      <c r="AA149" s="812"/>
    </row>
    <row r="150" spans="1:27" ht="19.5" customHeight="1" thickBot="1">
      <c r="A150" s="1755" t="s">
        <v>78</v>
      </c>
      <c r="B150" s="1756"/>
      <c r="C150" s="339"/>
      <c r="D150" s="340"/>
      <c r="E150" s="341"/>
      <c r="F150" s="342"/>
      <c r="G150" s="316">
        <f>SUM(G140:G149)</f>
        <v>21</v>
      </c>
      <c r="H150" s="343">
        <f>SUM(H151:H152)</f>
        <v>630</v>
      </c>
      <c r="I150" s="235"/>
      <c r="J150" s="235"/>
      <c r="K150" s="235"/>
      <c r="L150" s="235"/>
      <c r="M150" s="394"/>
      <c r="N150" s="183"/>
      <c r="O150" s="275"/>
      <c r="P150" s="184"/>
      <c r="Q150" s="599"/>
      <c r="R150" s="183"/>
      <c r="S150" s="275"/>
      <c r="T150" s="183"/>
      <c r="U150" s="275"/>
      <c r="V150" s="183"/>
      <c r="W150" s="275"/>
      <c r="X150" s="183"/>
      <c r="Y150" s="275"/>
      <c r="Z150" s="205"/>
      <c r="AA150" s="810"/>
    </row>
    <row r="151" spans="1:27" ht="19.5" customHeight="1" thickBot="1">
      <c r="A151" s="1766" t="s">
        <v>54</v>
      </c>
      <c r="B151" s="1767"/>
      <c r="C151" s="140"/>
      <c r="D151" s="140"/>
      <c r="E151" s="477"/>
      <c r="F151" s="140"/>
      <c r="G151" s="314">
        <f>G145+G146</f>
        <v>6</v>
      </c>
      <c r="H151" s="478">
        <f>SUMIF($B$140:$B$149,"=*на базі ВНЗ 1 рівня*",H140:H149)</f>
        <v>180</v>
      </c>
      <c r="I151" s="472"/>
      <c r="J151" s="472"/>
      <c r="K151" s="472"/>
      <c r="L151" s="472"/>
      <c r="M151" s="588"/>
      <c r="N151" s="472"/>
      <c r="O151" s="473"/>
      <c r="P151" s="534"/>
      <c r="Q151" s="610"/>
      <c r="R151" s="472"/>
      <c r="S151" s="473"/>
      <c r="T151" s="372"/>
      <c r="U151" s="473"/>
      <c r="V151" s="472"/>
      <c r="W151" s="473"/>
      <c r="X151" s="472"/>
      <c r="Y151" s="473"/>
      <c r="Z151" s="372"/>
      <c r="AA151" s="810"/>
    </row>
    <row r="152" spans="1:50" s="32" customFormat="1" ht="18.75" customHeight="1" thickBot="1">
      <c r="A152" s="1816" t="s">
        <v>55</v>
      </c>
      <c r="B152" s="1816"/>
      <c r="C152" s="73"/>
      <c r="D152" s="73"/>
      <c r="E152" s="73"/>
      <c r="F152" s="73"/>
      <c r="G152" s="107">
        <f>G140+G141+G142+G143+G144</f>
        <v>15</v>
      </c>
      <c r="H152" s="107">
        <f>H140+H141+H142+H143+H144</f>
        <v>450</v>
      </c>
      <c r="I152" s="219">
        <f>SUM(I140:I151)</f>
        <v>40</v>
      </c>
      <c r="J152" s="73" t="s">
        <v>325</v>
      </c>
      <c r="K152" s="126" t="s">
        <v>326</v>
      </c>
      <c r="L152" s="73">
        <f>SUMIF($B$145:$B$157,"=* ДДМА*",L140:L149)</f>
        <v>0</v>
      </c>
      <c r="M152" s="1021">
        <f>SUM(M140:M151)</f>
        <v>410</v>
      </c>
      <c r="N152" s="241">
        <f>SUM(N140:N146)</f>
        <v>0</v>
      </c>
      <c r="O152" s="241">
        <f aca="true" t="shared" si="12" ref="O152:Z152">SUM(O140:O146)</f>
        <v>0</v>
      </c>
      <c r="P152" s="241">
        <f t="shared" si="12"/>
        <v>0</v>
      </c>
      <c r="Q152" s="241">
        <f t="shared" si="12"/>
        <v>0</v>
      </c>
      <c r="R152" s="241">
        <f t="shared" si="12"/>
        <v>12</v>
      </c>
      <c r="S152" s="241">
        <f t="shared" si="12"/>
        <v>2</v>
      </c>
      <c r="T152" s="241">
        <f t="shared" si="12"/>
        <v>4</v>
      </c>
      <c r="U152" s="241">
        <f t="shared" si="12"/>
        <v>2</v>
      </c>
      <c r="V152" s="241">
        <f t="shared" si="12"/>
        <v>8</v>
      </c>
      <c r="W152" s="241">
        <f t="shared" si="12"/>
        <v>0</v>
      </c>
      <c r="X152" s="241">
        <f t="shared" si="12"/>
        <v>12</v>
      </c>
      <c r="Y152" s="241">
        <f t="shared" si="12"/>
        <v>0</v>
      </c>
      <c r="Z152" s="241">
        <f t="shared" si="12"/>
        <v>0</v>
      </c>
      <c r="AA152" s="820"/>
      <c r="AB152" s="8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8"/>
      <c r="AU152" s="8"/>
      <c r="AV152" s="8"/>
      <c r="AW152" s="8"/>
      <c r="AX152" s="8"/>
    </row>
    <row r="153" spans="1:34" ht="19.5" thickBot="1">
      <c r="A153" s="1755" t="s">
        <v>79</v>
      </c>
      <c r="B153" s="1756"/>
      <c r="C153" s="367"/>
      <c r="D153" s="368"/>
      <c r="E153" s="369"/>
      <c r="F153" s="369"/>
      <c r="G153" s="370">
        <f aca="true" t="shared" si="13" ref="G153:H155">SUM(G136,G150)</f>
        <v>213</v>
      </c>
      <c r="H153" s="371">
        <f t="shared" si="13"/>
        <v>7335</v>
      </c>
      <c r="I153" s="371"/>
      <c r="J153" s="371"/>
      <c r="K153" s="371"/>
      <c r="L153" s="371"/>
      <c r="M153" s="406"/>
      <c r="N153" s="11"/>
      <c r="R153" s="11"/>
      <c r="T153" s="11"/>
      <c r="V153" s="11"/>
      <c r="X153" s="11"/>
      <c r="Z153" s="11"/>
      <c r="AA153" s="810"/>
      <c r="AF153" s="4"/>
      <c r="AG153" s="4"/>
      <c r="AH153" s="4"/>
    </row>
    <row r="154" spans="1:34" ht="19.5" thickBot="1">
      <c r="A154" s="1755" t="s">
        <v>54</v>
      </c>
      <c r="B154" s="1756"/>
      <c r="C154" s="104"/>
      <c r="D154" s="104"/>
      <c r="E154" s="306"/>
      <c r="F154" s="104"/>
      <c r="G154" s="327">
        <f t="shared" si="13"/>
        <v>74.5</v>
      </c>
      <c r="H154" s="238">
        <f t="shared" si="13"/>
        <v>2595</v>
      </c>
      <c r="I154" s="372"/>
      <c r="J154" s="372"/>
      <c r="K154" s="372"/>
      <c r="L154" s="372"/>
      <c r="M154" s="407"/>
      <c r="N154" s="11"/>
      <c r="R154" s="11"/>
      <c r="T154" s="11"/>
      <c r="V154" s="11"/>
      <c r="X154" s="11"/>
      <c r="Z154" s="11"/>
      <c r="AA154" s="810"/>
      <c r="AF154" s="4"/>
      <c r="AG154" s="4"/>
      <c r="AH154" s="4"/>
    </row>
    <row r="155" spans="1:50" s="34" customFormat="1" ht="19.5" thickBot="1">
      <c r="A155" s="1750" t="s">
        <v>55</v>
      </c>
      <c r="B155" s="1751"/>
      <c r="C155" s="374"/>
      <c r="D155" s="374"/>
      <c r="E155" s="540"/>
      <c r="F155" s="374"/>
      <c r="G155" s="647">
        <f t="shared" si="13"/>
        <v>138.5</v>
      </c>
      <c r="H155" s="648">
        <f t="shared" si="13"/>
        <v>4740</v>
      </c>
      <c r="I155" s="648">
        <f aca="true" t="shared" si="14" ref="I155:Z155">SUM(I138,I152)</f>
        <v>328</v>
      </c>
      <c r="J155" s="648">
        <f t="shared" si="14"/>
        <v>96</v>
      </c>
      <c r="K155" s="648" t="e">
        <f t="shared" si="14"/>
        <v>#VALUE!</v>
      </c>
      <c r="L155" s="648">
        <f t="shared" si="14"/>
        <v>18</v>
      </c>
      <c r="M155" s="648">
        <f t="shared" si="14"/>
        <v>1890</v>
      </c>
      <c r="N155" s="648">
        <f t="shared" si="14"/>
        <v>46</v>
      </c>
      <c r="O155" s="648">
        <f t="shared" si="14"/>
        <v>6</v>
      </c>
      <c r="P155" s="648">
        <f t="shared" si="14"/>
        <v>60</v>
      </c>
      <c r="Q155" s="648">
        <f t="shared" si="14"/>
        <v>10</v>
      </c>
      <c r="R155" s="648">
        <f t="shared" si="14"/>
        <v>48</v>
      </c>
      <c r="S155" s="648">
        <f t="shared" si="14"/>
        <v>4</v>
      </c>
      <c r="T155" s="648">
        <f t="shared" si="14"/>
        <v>44</v>
      </c>
      <c r="U155" s="648">
        <f t="shared" si="14"/>
        <v>10</v>
      </c>
      <c r="V155" s="648">
        <f t="shared" si="14"/>
        <v>48</v>
      </c>
      <c r="W155" s="648">
        <f t="shared" si="14"/>
        <v>2</v>
      </c>
      <c r="X155" s="648">
        <f t="shared" si="14"/>
        <v>40</v>
      </c>
      <c r="Y155" s="648">
        <f t="shared" si="14"/>
        <v>10</v>
      </c>
      <c r="Z155" s="648">
        <f t="shared" si="14"/>
        <v>0</v>
      </c>
      <c r="AA155" s="808">
        <f>SUM(N155:Z155)</f>
        <v>328</v>
      </c>
      <c r="AB155" s="8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8"/>
      <c r="AU155" s="8"/>
      <c r="AV155" s="8"/>
      <c r="AW155" s="8"/>
      <c r="AX155" s="8"/>
    </row>
    <row r="156" spans="1:26" s="5" customFormat="1" ht="16.5" thickBot="1">
      <c r="A156" s="1745" t="s">
        <v>29</v>
      </c>
      <c r="B156" s="1746"/>
      <c r="C156" s="1746"/>
      <c r="D156" s="1746"/>
      <c r="E156" s="1746"/>
      <c r="F156" s="1746"/>
      <c r="G156" s="1746"/>
      <c r="H156" s="1746"/>
      <c r="I156" s="1746"/>
      <c r="J156" s="1746"/>
      <c r="K156" s="1746"/>
      <c r="L156" s="1746"/>
      <c r="M156" s="1747"/>
      <c r="N156" s="237">
        <f>COUNTIF($C$11:$C$149,"=7")</f>
        <v>2</v>
      </c>
      <c r="O156" s="646"/>
      <c r="P156" s="237">
        <f>COUNTIF($C$11:$C$149,"=9")</f>
        <v>1</v>
      </c>
      <c r="Q156" s="646"/>
      <c r="R156" s="237">
        <f>COUNTIF($C$11:$C$149,"=10")</f>
        <v>0</v>
      </c>
      <c r="S156" s="646"/>
      <c r="T156" s="237">
        <f>COUNTIF($C$11:$C$149,"=12")</f>
        <v>0</v>
      </c>
      <c r="U156" s="646"/>
      <c r="V156" s="237">
        <f>COUNTIF($C$11:$C$149,"=13")</f>
        <v>0</v>
      </c>
      <c r="W156" s="646"/>
      <c r="X156" s="237">
        <f>COUNTIF($C$11:$C$149,"=14")</f>
        <v>0</v>
      </c>
      <c r="Y156" s="646"/>
      <c r="Z156" s="237">
        <f>COUNTIF($C$11:$C$149,"=15")</f>
        <v>0</v>
      </c>
    </row>
    <row r="157" spans="1:30" s="5" customFormat="1" ht="16.5" thickBot="1">
      <c r="A157" s="1752" t="s">
        <v>30</v>
      </c>
      <c r="B157" s="1753"/>
      <c r="C157" s="1753"/>
      <c r="D157" s="1753"/>
      <c r="E157" s="1753"/>
      <c r="F157" s="1753"/>
      <c r="G157" s="1753"/>
      <c r="H157" s="1753"/>
      <c r="I157" s="1753"/>
      <c r="J157" s="1753"/>
      <c r="K157" s="1753"/>
      <c r="L157" s="1753"/>
      <c r="M157" s="1754"/>
      <c r="N157" s="234">
        <f>COUNTIF($D$11:$D$149,"=7")</f>
        <v>0</v>
      </c>
      <c r="O157" s="287"/>
      <c r="P157" s="234">
        <f>COUNTIF($D$11:$D$149,"=9")</f>
        <v>0</v>
      </c>
      <c r="Q157" s="287"/>
      <c r="R157" s="234">
        <f>COUNTIF($D$11:$D$149,"=10")</f>
        <v>0</v>
      </c>
      <c r="S157" s="287"/>
      <c r="T157" s="234">
        <f>COUNTIF($D$11:$D$149,"=12")</f>
        <v>0</v>
      </c>
      <c r="U157" s="287"/>
      <c r="V157" s="234">
        <f>COUNTIF($D$11:$D$149,"=13")</f>
        <v>0</v>
      </c>
      <c r="W157" s="287"/>
      <c r="X157" s="234">
        <f>COUNTIF($D$11:$D$149,"=14")</f>
        <v>0</v>
      </c>
      <c r="Y157" s="287"/>
      <c r="Z157" s="234">
        <f>COUNTIF($D$11:$D$149,"=15")</f>
        <v>0</v>
      </c>
      <c r="AB157" s="804">
        <f>SUMIF($AA$11:$AA$1152,"=1",G11:G152)</f>
        <v>50.5</v>
      </c>
      <c r="AC157" s="804">
        <f>SUMIF($AA$11:$AA$1152,"=2",G11:G152)</f>
        <v>45.5</v>
      </c>
      <c r="AD157" s="804">
        <f>SUMIF($AA$11:$AA$1152,"=3",G11:G152)</f>
        <v>56.5</v>
      </c>
    </row>
    <row r="158" spans="1:30" s="5" customFormat="1" ht="16.5" thickBot="1">
      <c r="A158" s="1752" t="s">
        <v>191</v>
      </c>
      <c r="B158" s="1753"/>
      <c r="C158" s="1753"/>
      <c r="D158" s="1753"/>
      <c r="E158" s="1753"/>
      <c r="F158" s="1753"/>
      <c r="G158" s="1753"/>
      <c r="H158" s="1753"/>
      <c r="I158" s="1753"/>
      <c r="J158" s="1753"/>
      <c r="K158" s="1753"/>
      <c r="L158" s="1753"/>
      <c r="M158" s="1754"/>
      <c r="N158" s="234">
        <f>COUNTIF($E$11:$E$149,"=7")</f>
        <v>0</v>
      </c>
      <c r="O158" s="287"/>
      <c r="P158" s="234">
        <f>COUNTIF($E$11:$E$149,"=9")</f>
        <v>0</v>
      </c>
      <c r="Q158" s="287"/>
      <c r="R158" s="234">
        <f>COUNTIF($E$11:$E$149,"=10")</f>
        <v>0</v>
      </c>
      <c r="S158" s="288"/>
      <c r="T158" s="232">
        <f>COUNTIF($E$11:$E$149,"=12")</f>
        <v>0</v>
      </c>
      <c r="U158" s="288"/>
      <c r="V158" s="232">
        <f>COUNTIF($E$11:$E$149,"=13")</f>
        <v>0</v>
      </c>
      <c r="W158" s="288"/>
      <c r="X158" s="232">
        <f>COUNTIF($E$11:$E$149,"=14")</f>
        <v>0</v>
      </c>
      <c r="Y158" s="288"/>
      <c r="Z158" s="232">
        <f>COUNTIF($E$11:$E$149,"=15")</f>
        <v>0</v>
      </c>
      <c r="AB158" s="805" t="s">
        <v>270</v>
      </c>
      <c r="AC158" s="805" t="s">
        <v>271</v>
      </c>
      <c r="AD158" s="805" t="s">
        <v>272</v>
      </c>
    </row>
    <row r="159" spans="1:26" s="5" customFormat="1" ht="16.5" thickBot="1">
      <c r="A159" s="1752" t="s">
        <v>192</v>
      </c>
      <c r="B159" s="1753"/>
      <c r="C159" s="1753"/>
      <c r="D159" s="1753"/>
      <c r="E159" s="1753"/>
      <c r="F159" s="1753"/>
      <c r="G159" s="1753"/>
      <c r="H159" s="1753"/>
      <c r="I159" s="1753"/>
      <c r="J159" s="1753"/>
      <c r="K159" s="1753"/>
      <c r="L159" s="1753"/>
      <c r="M159" s="1754"/>
      <c r="N159" s="234">
        <f>COUNTIF($F$11:$F$149,"=7")</f>
        <v>0</v>
      </c>
      <c r="O159" s="287"/>
      <c r="P159" s="234">
        <f>COUNTIF($F$11:$F$149,"=9")</f>
        <v>0</v>
      </c>
      <c r="Q159" s="287"/>
      <c r="R159" s="234">
        <f>COUNTIF($F$11:$F$149,"=10")</f>
        <v>0</v>
      </c>
      <c r="S159" s="288"/>
      <c r="T159" s="232">
        <f>COUNTIF($F$11:$F$149,"=12")</f>
        <v>0</v>
      </c>
      <c r="U159" s="288"/>
      <c r="V159" s="232">
        <f>COUNTIF($F$11:$F$149,"=13")</f>
        <v>0</v>
      </c>
      <c r="W159" s="288"/>
      <c r="X159" s="232">
        <f>COUNTIF($F$11:$F$149,"=14")</f>
        <v>0</v>
      </c>
      <c r="Y159" s="288"/>
      <c r="Z159" s="232">
        <f>COUNTIF($F$11:$F$149,"=15")</f>
        <v>0</v>
      </c>
    </row>
    <row r="160" spans="1:28" s="5" customFormat="1" ht="16.5" thickBot="1">
      <c r="A160" s="1772" t="s">
        <v>97</v>
      </c>
      <c r="B160" s="1772"/>
      <c r="C160" s="1772"/>
      <c r="D160" s="1772"/>
      <c r="E160" s="1772"/>
      <c r="F160" s="1772"/>
      <c r="G160" s="1772"/>
      <c r="H160" s="1772"/>
      <c r="I160" s="1772"/>
      <c r="J160" s="1772"/>
      <c r="K160" s="1772"/>
      <c r="L160" s="1772"/>
      <c r="M160" s="1772"/>
      <c r="N160" s="242">
        <f aca="true" t="shared" si="15" ref="N160:Z160">N155</f>
        <v>46</v>
      </c>
      <c r="O160" s="286">
        <f t="shared" si="15"/>
        <v>6</v>
      </c>
      <c r="P160" s="242">
        <f t="shared" si="15"/>
        <v>60</v>
      </c>
      <c r="Q160" s="286">
        <f t="shared" si="15"/>
        <v>10</v>
      </c>
      <c r="R160" s="242">
        <f t="shared" si="15"/>
        <v>48</v>
      </c>
      <c r="S160" s="286">
        <f t="shared" si="15"/>
        <v>4</v>
      </c>
      <c r="T160" s="242">
        <f t="shared" si="15"/>
        <v>44</v>
      </c>
      <c r="U160" s="286">
        <f t="shared" si="15"/>
        <v>10</v>
      </c>
      <c r="V160" s="242">
        <f t="shared" si="15"/>
        <v>48</v>
      </c>
      <c r="W160" s="286">
        <f t="shared" si="15"/>
        <v>2</v>
      </c>
      <c r="X160" s="242">
        <f t="shared" si="15"/>
        <v>40</v>
      </c>
      <c r="Y160" s="286">
        <f t="shared" si="15"/>
        <v>10</v>
      </c>
      <c r="Z160" s="242">
        <f t="shared" si="15"/>
        <v>0</v>
      </c>
      <c r="AB160" s="5">
        <f>SUM(AB157:AD157)</f>
        <v>152.5</v>
      </c>
    </row>
    <row r="161" spans="1:26" ht="16.5" thickTop="1">
      <c r="A161" s="244"/>
      <c r="B161" s="11"/>
      <c r="C161" s="245"/>
      <c r="D161" s="246"/>
      <c r="E161" s="245"/>
      <c r="F161" s="245"/>
      <c r="G161" s="245"/>
      <c r="H161" s="245"/>
      <c r="I161" s="11"/>
      <c r="J161" s="1773" t="s">
        <v>98</v>
      </c>
      <c r="K161" s="1773"/>
      <c r="L161" s="1773"/>
      <c r="M161" s="1774"/>
      <c r="N161" s="1748">
        <v>7</v>
      </c>
      <c r="O161" s="1749"/>
      <c r="P161" s="1852">
        <v>8.9</v>
      </c>
      <c r="Q161" s="1853"/>
      <c r="R161" s="1748">
        <v>10</v>
      </c>
      <c r="S161" s="1749"/>
      <c r="T161" s="1842">
        <v>11.12</v>
      </c>
      <c r="U161" s="1843"/>
      <c r="V161" s="1748">
        <v>13</v>
      </c>
      <c r="W161" s="1749"/>
      <c r="X161" s="1748">
        <v>14</v>
      </c>
      <c r="Y161" s="1749"/>
      <c r="Z161" s="58">
        <v>15</v>
      </c>
    </row>
    <row r="162" spans="1:26" ht="15.75">
      <c r="A162" s="244"/>
      <c r="B162" s="11"/>
      <c r="C162" s="245"/>
      <c r="D162" s="246"/>
      <c r="E162" s="245"/>
      <c r="F162" s="245"/>
      <c r="G162" s="245"/>
      <c r="H162" s="11"/>
      <c r="I162" s="11"/>
      <c r="J162" s="11"/>
      <c r="K162" s="11"/>
      <c r="L162" s="11"/>
      <c r="M162" s="8"/>
      <c r="N162" s="1834" t="s">
        <v>236</v>
      </c>
      <c r="O162" s="1835"/>
      <c r="P162" s="1834" t="s">
        <v>237</v>
      </c>
      <c r="Q162" s="1835"/>
      <c r="R162" s="1834" t="s">
        <v>238</v>
      </c>
      <c r="S162" s="1835"/>
      <c r="T162" s="1850" t="s">
        <v>239</v>
      </c>
      <c r="U162" s="1851"/>
      <c r="V162" s="1834" t="s">
        <v>269</v>
      </c>
      <c r="W162" s="1835"/>
      <c r="X162" s="1834" t="s">
        <v>244</v>
      </c>
      <c r="Y162" s="1835"/>
      <c r="Z162" s="106" t="s">
        <v>222</v>
      </c>
    </row>
    <row r="163" spans="1:26" ht="15.75">
      <c r="A163" s="244"/>
      <c r="B163" s="11"/>
      <c r="C163" s="245"/>
      <c r="D163" s="246"/>
      <c r="E163" s="245"/>
      <c r="F163" s="245"/>
      <c r="G163" s="245"/>
      <c r="H163" s="11"/>
      <c r="I163" s="11"/>
      <c r="J163" s="11"/>
      <c r="K163" s="11"/>
      <c r="L163" s="11"/>
      <c r="M163" s="8"/>
      <c r="N163" s="1800" t="s">
        <v>255</v>
      </c>
      <c r="O163" s="1800"/>
      <c r="P163" s="1800"/>
      <c r="Q163" s="1800"/>
      <c r="R163" s="1783" t="s">
        <v>256</v>
      </c>
      <c r="S163" s="1784"/>
      <c r="T163" s="1784"/>
      <c r="U163" s="1785"/>
      <c r="V163" s="1800" t="s">
        <v>257</v>
      </c>
      <c r="W163" s="1800"/>
      <c r="X163" s="1800"/>
      <c r="Y163" s="1800"/>
      <c r="Z163" s="1800"/>
    </row>
    <row r="164" spans="11:26" ht="15.75">
      <c r="K164" s="1836" t="s">
        <v>106</v>
      </c>
      <c r="L164" s="1836"/>
      <c r="M164" s="1836"/>
      <c r="N164" s="1778"/>
      <c r="O164" s="1779"/>
      <c r="P164" s="1779"/>
      <c r="Q164" s="1780"/>
      <c r="R164" s="1778"/>
      <c r="S164" s="1779"/>
      <c r="T164" s="1779"/>
      <c r="U164" s="1780"/>
      <c r="V164" s="1778"/>
      <c r="W164" s="1779"/>
      <c r="X164" s="1779"/>
      <c r="Y164" s="1779"/>
      <c r="Z164" s="1780"/>
    </row>
    <row r="165" spans="1:25" ht="21" customHeight="1">
      <c r="A165" s="50"/>
      <c r="B165" s="1844"/>
      <c r="C165" s="1844"/>
      <c r="D165" s="1844"/>
      <c r="E165" s="1844"/>
      <c r="F165" s="1844"/>
      <c r="G165" s="1844"/>
      <c r="H165" s="1844"/>
      <c r="I165" s="1844"/>
      <c r="J165" s="1844"/>
      <c r="K165" s="1844"/>
      <c r="L165" s="1844"/>
      <c r="M165" s="1844"/>
      <c r="N165" s="1844"/>
      <c r="O165" s="1844"/>
      <c r="P165" s="1844"/>
      <c r="Q165" s="1844"/>
      <c r="R165" s="1844"/>
      <c r="S165" s="1844"/>
      <c r="T165" s="1844"/>
      <c r="U165" s="8"/>
      <c r="V165" s="8"/>
      <c r="W165" s="8"/>
      <c r="Y165" s="8"/>
    </row>
    <row r="166" spans="2:26" s="665" customFormat="1" ht="15.75">
      <c r="B166" s="51"/>
      <c r="C166" s="52"/>
      <c r="D166" s="1848"/>
      <c r="E166" s="1737"/>
      <c r="F166" s="1737"/>
      <c r="G166" s="53"/>
      <c r="H166" s="1770"/>
      <c r="I166" s="1849"/>
      <c r="J166" s="1849"/>
      <c r="K166" s="1849"/>
      <c r="N166" s="1837">
        <f>$AB$157</f>
        <v>50.5</v>
      </c>
      <c r="O166" s="1838"/>
      <c r="P166" s="1838"/>
      <c r="Q166" s="1839"/>
      <c r="R166" s="1840">
        <f>$AC$157</f>
        <v>45.5</v>
      </c>
      <c r="S166" s="1841"/>
      <c r="T166" s="1841"/>
      <c r="U166" s="1841"/>
      <c r="V166" s="1840">
        <f>$AD$157</f>
        <v>56.5</v>
      </c>
      <c r="W166" s="1840"/>
      <c r="X166" s="1840"/>
      <c r="Y166" s="1840"/>
      <c r="Z166" s="1840"/>
    </row>
    <row r="167" spans="2:11" s="665" customFormat="1" ht="15.75">
      <c r="B167" s="51"/>
      <c r="C167" s="52"/>
      <c r="D167" s="52"/>
      <c r="E167" s="52"/>
      <c r="F167" s="54"/>
      <c r="G167" s="53"/>
      <c r="H167" s="53"/>
      <c r="I167" s="55"/>
      <c r="J167" s="56"/>
      <c r="K167" s="56"/>
    </row>
    <row r="168" spans="2:38" s="665" customFormat="1" ht="15.75">
      <c r="B168" s="51"/>
      <c r="C168" s="52"/>
      <c r="D168" s="1848"/>
      <c r="E168" s="1737"/>
      <c r="F168" s="1737"/>
      <c r="G168" s="53"/>
      <c r="H168" s="1770"/>
      <c r="I168" s="1849"/>
      <c r="J168" s="1849"/>
      <c r="K168" s="1849"/>
      <c r="N168" s="666"/>
      <c r="O168" s="666"/>
      <c r="P168" s="666"/>
      <c r="Q168" s="666"/>
      <c r="R168" s="1846">
        <f>N166+R166+V166</f>
        <v>152.5</v>
      </c>
      <c r="S168" s="1847"/>
      <c r="T168" s="1847"/>
      <c r="U168" s="1847"/>
      <c r="V168" s="666"/>
      <c r="W168" s="666"/>
      <c r="X168" s="666"/>
      <c r="Y168" s="666"/>
      <c r="Z168" s="666"/>
      <c r="AA168" s="666"/>
      <c r="AB168" s="666"/>
      <c r="AC168" s="666"/>
      <c r="AD168" s="666"/>
      <c r="AE168" s="666"/>
      <c r="AF168" s="666"/>
      <c r="AG168" s="666"/>
      <c r="AH168" s="666"/>
      <c r="AI168" s="666"/>
      <c r="AJ168" s="666"/>
      <c r="AK168" s="666"/>
      <c r="AL168" s="667"/>
    </row>
    <row r="169" spans="2:25" ht="15.75">
      <c r="B169" s="51"/>
      <c r="C169" s="52"/>
      <c r="D169" s="52"/>
      <c r="E169" s="52"/>
      <c r="F169" s="52"/>
      <c r="G169" s="54"/>
      <c r="H169" s="53"/>
      <c r="I169" s="53"/>
      <c r="J169" s="55"/>
      <c r="K169" s="56"/>
      <c r="L169" s="56"/>
      <c r="M169" s="8"/>
      <c r="N169" s="8"/>
      <c r="O169" s="8"/>
      <c r="P169" s="4"/>
      <c r="Q169" s="4"/>
      <c r="R169" s="8"/>
      <c r="S169" s="8"/>
      <c r="U169" s="8"/>
      <c r="V169" s="8"/>
      <c r="W169" s="8"/>
      <c r="Y169" s="8"/>
    </row>
    <row r="170" spans="2:25" ht="15.75">
      <c r="B170" s="51"/>
      <c r="C170" s="52"/>
      <c r="D170" s="1768"/>
      <c r="E170" s="1769"/>
      <c r="F170" s="1769"/>
      <c r="G170" s="1769"/>
      <c r="H170" s="53"/>
      <c r="I170" s="1770"/>
      <c r="J170" s="1771"/>
      <c r="K170" s="1771"/>
      <c r="L170" s="1771"/>
      <c r="M170" s="8"/>
      <c r="N170" s="8"/>
      <c r="O170" s="8"/>
      <c r="P170" s="4"/>
      <c r="Q170" s="4"/>
      <c r="R170" s="8"/>
      <c r="S170" s="8"/>
      <c r="U170" s="8"/>
      <c r="V170" s="8"/>
      <c r="W170" s="8"/>
      <c r="Y170" s="8"/>
    </row>
    <row r="171" spans="13:25" ht="15.75">
      <c r="M171" s="8"/>
      <c r="N171" s="8"/>
      <c r="O171" s="8"/>
      <c r="P171" s="4"/>
      <c r="Q171" s="4"/>
      <c r="R171" s="8"/>
      <c r="S171" s="8"/>
      <c r="U171" s="8"/>
      <c r="V171" s="8"/>
      <c r="W171" s="8"/>
      <c r="Y171" s="8"/>
    </row>
    <row r="172" spans="13:25" ht="15.75">
      <c r="M172" s="8"/>
      <c r="N172" s="8"/>
      <c r="O172" s="8"/>
      <c r="P172" s="4"/>
      <c r="Q172" s="4"/>
      <c r="R172" s="8"/>
      <c r="S172" s="8"/>
      <c r="U172" s="8"/>
      <c r="V172" s="8"/>
      <c r="W172" s="8"/>
      <c r="Y172" s="8"/>
    </row>
    <row r="173" spans="13:25" ht="15.75">
      <c r="M173" s="8"/>
      <c r="N173" s="8"/>
      <c r="O173" s="8"/>
      <c r="P173" s="4"/>
      <c r="Q173" s="4"/>
      <c r="R173" s="8"/>
      <c r="S173" s="8"/>
      <c r="U173" s="8"/>
      <c r="V173" s="8"/>
      <c r="W173" s="8"/>
      <c r="Y173" s="8"/>
    </row>
    <row r="174" spans="13:25" ht="15.75">
      <c r="M174" s="8"/>
      <c r="N174" s="8"/>
      <c r="O174" s="8"/>
      <c r="P174" s="4"/>
      <c r="Q174" s="4"/>
      <c r="R174" s="8"/>
      <c r="S174" s="8"/>
      <c r="U174" s="8"/>
      <c r="V174" s="8"/>
      <c r="W174" s="8"/>
      <c r="Y174" s="8"/>
    </row>
    <row r="175" spans="13:25" ht="15.75">
      <c r="M175" s="8"/>
      <c r="N175" s="8"/>
      <c r="O175" s="8"/>
      <c r="P175" s="4"/>
      <c r="Q175" s="4"/>
      <c r="R175" s="8"/>
      <c r="S175" s="8"/>
      <c r="U175" s="8"/>
      <c r="V175" s="8"/>
      <c r="W175" s="8"/>
      <c r="Y175" s="8"/>
    </row>
    <row r="176" spans="13:25" ht="15.75">
      <c r="M176" s="8"/>
      <c r="N176" s="8"/>
      <c r="O176" s="8"/>
      <c r="P176" s="4"/>
      <c r="Q176" s="4"/>
      <c r="R176" s="8"/>
      <c r="S176" s="8"/>
      <c r="U176" s="8"/>
      <c r="V176" s="8"/>
      <c r="W176" s="8"/>
      <c r="Y176" s="8"/>
    </row>
    <row r="177" spans="13:25" ht="15.75">
      <c r="M177" s="8"/>
      <c r="N177" s="8"/>
      <c r="O177" s="8"/>
      <c r="P177" s="4"/>
      <c r="Q177" s="4"/>
      <c r="R177" s="8"/>
      <c r="S177" s="8"/>
      <c r="U177" s="8"/>
      <c r="V177" s="8"/>
      <c r="W177" s="8"/>
      <c r="Y177" s="8"/>
    </row>
    <row r="178" spans="13:25" ht="15.75">
      <c r="M178" s="8"/>
      <c r="N178" s="8"/>
      <c r="O178" s="8"/>
      <c r="P178" s="4"/>
      <c r="Q178" s="4"/>
      <c r="R178" s="8"/>
      <c r="S178" s="8"/>
      <c r="U178" s="8"/>
      <c r="V178" s="8"/>
      <c r="W178" s="8"/>
      <c r="Y178" s="8"/>
    </row>
    <row r="179" spans="13:25" ht="15.75">
      <c r="M179" s="8"/>
      <c r="N179" s="8"/>
      <c r="O179" s="8"/>
      <c r="P179" s="4"/>
      <c r="Q179" s="4"/>
      <c r="R179" s="8"/>
      <c r="S179" s="8"/>
      <c r="U179" s="8"/>
      <c r="V179" s="8"/>
      <c r="W179" s="8"/>
      <c r="Y179" s="8"/>
    </row>
    <row r="180" spans="13:25" ht="15.75">
      <c r="M180" s="8"/>
      <c r="N180" s="8"/>
      <c r="O180" s="8"/>
      <c r="P180" s="4"/>
      <c r="Q180" s="4"/>
      <c r="R180" s="8"/>
      <c r="S180" s="8"/>
      <c r="U180" s="8"/>
      <c r="V180" s="8"/>
      <c r="W180" s="8"/>
      <c r="Y180" s="8"/>
    </row>
    <row r="181" spans="13:25" ht="15.75">
      <c r="M181" s="8"/>
      <c r="N181" s="8"/>
      <c r="O181" s="8"/>
      <c r="P181" s="4"/>
      <c r="Q181" s="4"/>
      <c r="R181" s="8"/>
      <c r="S181" s="8"/>
      <c r="U181" s="8"/>
      <c r="V181" s="8"/>
      <c r="W181" s="8"/>
      <c r="Y181" s="8"/>
    </row>
    <row r="182" spans="13:25" ht="15.75">
      <c r="M182" s="8"/>
      <c r="N182" s="8"/>
      <c r="O182" s="8"/>
      <c r="P182" s="4"/>
      <c r="Q182" s="4"/>
      <c r="R182" s="8"/>
      <c r="S182" s="8"/>
      <c r="U182" s="8"/>
      <c r="V182" s="8"/>
      <c r="W182" s="8"/>
      <c r="Y182" s="8"/>
    </row>
    <row r="183" spans="13:25" ht="15.75">
      <c r="M183" s="8"/>
      <c r="N183" s="8"/>
      <c r="O183" s="8"/>
      <c r="P183" s="4"/>
      <c r="Q183" s="4"/>
      <c r="R183" s="8"/>
      <c r="S183" s="8"/>
      <c r="U183" s="8"/>
      <c r="V183" s="8"/>
      <c r="W183" s="8"/>
      <c r="Y183" s="8"/>
    </row>
    <row r="184" spans="13:25" ht="15.75">
      <c r="M184" s="8"/>
      <c r="N184" s="8"/>
      <c r="O184" s="8"/>
      <c r="P184" s="4"/>
      <c r="Q184" s="4"/>
      <c r="R184" s="8"/>
      <c r="S184" s="8"/>
      <c r="U184" s="8"/>
      <c r="V184" s="8"/>
      <c r="W184" s="8"/>
      <c r="Y184" s="8"/>
    </row>
    <row r="185" spans="13:25" ht="15.75">
      <c r="M185" s="8"/>
      <c r="N185" s="8"/>
      <c r="O185" s="8"/>
      <c r="P185" s="4"/>
      <c r="Q185" s="4"/>
      <c r="R185" s="8"/>
      <c r="S185" s="8"/>
      <c r="U185" s="8"/>
      <c r="V185" s="8"/>
      <c r="W185" s="8"/>
      <c r="Y185" s="8"/>
    </row>
    <row r="186" spans="13:25" ht="15.75">
      <c r="M186" s="8"/>
      <c r="N186" s="8"/>
      <c r="O186" s="8"/>
      <c r="P186" s="4"/>
      <c r="Q186" s="4"/>
      <c r="R186" s="8"/>
      <c r="S186" s="8"/>
      <c r="U186" s="8"/>
      <c r="V186" s="8"/>
      <c r="W186" s="8"/>
      <c r="Y186" s="8"/>
    </row>
    <row r="187" spans="13:25" ht="15.75">
      <c r="M187" s="8"/>
      <c r="N187" s="8"/>
      <c r="O187" s="8"/>
      <c r="P187" s="4"/>
      <c r="Q187" s="4"/>
      <c r="R187" s="8"/>
      <c r="S187" s="8"/>
      <c r="U187" s="8"/>
      <c r="V187" s="8"/>
      <c r="W187" s="8"/>
      <c r="Y187" s="8"/>
    </row>
    <row r="188" spans="13:25" ht="15.75">
      <c r="M188" s="8"/>
      <c r="N188" s="8"/>
      <c r="O188" s="8"/>
      <c r="P188" s="4"/>
      <c r="Q188" s="4"/>
      <c r="R188" s="8"/>
      <c r="S188" s="8"/>
      <c r="U188" s="8"/>
      <c r="V188" s="8"/>
      <c r="W188" s="8"/>
      <c r="Y188" s="8"/>
    </row>
    <row r="189" spans="13:25" ht="15.75">
      <c r="M189" s="8"/>
      <c r="N189" s="8"/>
      <c r="O189" s="8"/>
      <c r="P189" s="4"/>
      <c r="Q189" s="4"/>
      <c r="R189" s="8"/>
      <c r="S189" s="8"/>
      <c r="U189" s="8"/>
      <c r="V189" s="8"/>
      <c r="W189" s="8"/>
      <c r="Y189" s="8"/>
    </row>
    <row r="190" spans="13:25" ht="15.75">
      <c r="M190" s="8"/>
      <c r="N190" s="8"/>
      <c r="O190" s="8"/>
      <c r="P190" s="4"/>
      <c r="Q190" s="4"/>
      <c r="R190" s="8"/>
      <c r="S190" s="8"/>
      <c r="U190" s="8"/>
      <c r="V190" s="8"/>
      <c r="W190" s="8"/>
      <c r="Y190" s="8"/>
    </row>
    <row r="191" spans="13:25" ht="15.75">
      <c r="M191" s="8"/>
      <c r="N191" s="8"/>
      <c r="O191" s="8"/>
      <c r="P191" s="4"/>
      <c r="Q191" s="4"/>
      <c r="R191" s="8"/>
      <c r="S191" s="8"/>
      <c r="U191" s="8"/>
      <c r="V191" s="8"/>
      <c r="W191" s="8"/>
      <c r="Y191" s="8"/>
    </row>
    <row r="192" spans="13:25" ht="15.75">
      <c r="M192" s="8"/>
      <c r="N192" s="8"/>
      <c r="O192" s="8"/>
      <c r="P192" s="4"/>
      <c r="Q192" s="4"/>
      <c r="R192" s="8"/>
      <c r="S192" s="8"/>
      <c r="U192" s="8"/>
      <c r="V192" s="8"/>
      <c r="W192" s="8"/>
      <c r="Y192" s="8"/>
    </row>
    <row r="193" spans="13:25" ht="15.75">
      <c r="M193" s="8"/>
      <c r="N193" s="8"/>
      <c r="O193" s="8"/>
      <c r="P193" s="4"/>
      <c r="Q193" s="4"/>
      <c r="R193" s="8"/>
      <c r="S193" s="8"/>
      <c r="U193" s="8"/>
      <c r="V193" s="8"/>
      <c r="W193" s="8"/>
      <c r="Y193" s="8"/>
    </row>
    <row r="194" spans="13:25" ht="15.75">
      <c r="M194" s="8"/>
      <c r="N194" s="8"/>
      <c r="O194" s="8"/>
      <c r="P194" s="4"/>
      <c r="Q194" s="4"/>
      <c r="R194" s="8"/>
      <c r="S194" s="8"/>
      <c r="U194" s="8"/>
      <c r="V194" s="8"/>
      <c r="W194" s="8"/>
      <c r="Y194" s="8"/>
    </row>
    <row r="195" spans="13:25" ht="15.75">
      <c r="M195" s="8"/>
      <c r="N195" s="8"/>
      <c r="O195" s="8"/>
      <c r="P195" s="4"/>
      <c r="Q195" s="4"/>
      <c r="R195" s="8"/>
      <c r="S195" s="8"/>
      <c r="U195" s="8"/>
      <c r="V195" s="8"/>
      <c r="W195" s="8"/>
      <c r="Y195" s="8"/>
    </row>
    <row r="196" spans="13:25" ht="15.75">
      <c r="M196" s="8"/>
      <c r="N196" s="8"/>
      <c r="O196" s="8"/>
      <c r="P196" s="4"/>
      <c r="Q196" s="4"/>
      <c r="R196" s="8"/>
      <c r="S196" s="8"/>
      <c r="U196" s="8"/>
      <c r="V196" s="8"/>
      <c r="W196" s="8"/>
      <c r="Y196" s="8"/>
    </row>
    <row r="197" spans="13:25" ht="15.75">
      <c r="M197" s="8"/>
      <c r="N197" s="8"/>
      <c r="O197" s="8"/>
      <c r="P197" s="4"/>
      <c r="Q197" s="4"/>
      <c r="R197" s="8"/>
      <c r="S197" s="8"/>
      <c r="U197" s="8"/>
      <c r="V197" s="8"/>
      <c r="W197" s="8"/>
      <c r="Y197" s="8"/>
    </row>
    <row r="198" spans="13:25" ht="15.75">
      <c r="M198" s="8"/>
      <c r="N198" s="8"/>
      <c r="O198" s="8"/>
      <c r="P198" s="4"/>
      <c r="Q198" s="4"/>
      <c r="R198" s="8"/>
      <c r="S198" s="8"/>
      <c r="U198" s="8"/>
      <c r="V198" s="8"/>
      <c r="W198" s="8"/>
      <c r="Y198" s="8"/>
    </row>
    <row r="199" spans="13:25" ht="15.75">
      <c r="M199" s="8"/>
      <c r="N199" s="8"/>
      <c r="O199" s="8"/>
      <c r="P199" s="4"/>
      <c r="Q199" s="4"/>
      <c r="R199" s="8"/>
      <c r="S199" s="8"/>
      <c r="U199" s="8"/>
      <c r="V199" s="8"/>
      <c r="W199" s="8"/>
      <c r="Y199" s="8"/>
    </row>
    <row r="200" spans="13:25" ht="15.75">
      <c r="M200" s="8"/>
      <c r="N200" s="8"/>
      <c r="O200" s="8"/>
      <c r="P200" s="4"/>
      <c r="Q200" s="4"/>
      <c r="R200" s="8"/>
      <c r="S200" s="8"/>
      <c r="U200" s="8"/>
      <c r="V200" s="8"/>
      <c r="W200" s="8"/>
      <c r="Y200" s="8"/>
    </row>
    <row r="201" spans="13:25" ht="15.75">
      <c r="M201" s="8"/>
      <c r="N201" s="8"/>
      <c r="O201" s="8"/>
      <c r="P201" s="4"/>
      <c r="Q201" s="4"/>
      <c r="R201" s="8"/>
      <c r="S201" s="8"/>
      <c r="U201" s="8"/>
      <c r="V201" s="8"/>
      <c r="W201" s="8"/>
      <c r="Y201" s="8"/>
    </row>
    <row r="202" spans="13:25" ht="15.75">
      <c r="M202" s="8"/>
      <c r="N202" s="8"/>
      <c r="O202" s="8"/>
      <c r="P202" s="4"/>
      <c r="Q202" s="4"/>
      <c r="R202" s="8"/>
      <c r="S202" s="8"/>
      <c r="U202" s="8"/>
      <c r="V202" s="8"/>
      <c r="W202" s="8"/>
      <c r="Y202" s="8"/>
    </row>
    <row r="203" spans="13:25" ht="15.75">
      <c r="M203" s="8"/>
      <c r="N203" s="8"/>
      <c r="O203" s="8"/>
      <c r="P203" s="4"/>
      <c r="Q203" s="4"/>
      <c r="R203" s="8"/>
      <c r="S203" s="8"/>
      <c r="U203" s="8"/>
      <c r="V203" s="8"/>
      <c r="W203" s="8"/>
      <c r="Y203" s="8"/>
    </row>
    <row r="204" spans="13:25" ht="15.75">
      <c r="M204" s="8"/>
      <c r="N204" s="8"/>
      <c r="O204" s="8"/>
      <c r="P204" s="4"/>
      <c r="Q204" s="4"/>
      <c r="R204" s="8"/>
      <c r="S204" s="8"/>
      <c r="U204" s="8"/>
      <c r="V204" s="8"/>
      <c r="W204" s="8"/>
      <c r="Y204" s="8"/>
    </row>
    <row r="205" spans="13:25" ht="15.75">
      <c r="M205" s="8"/>
      <c r="N205" s="8"/>
      <c r="O205" s="8"/>
      <c r="P205" s="4"/>
      <c r="Q205" s="4"/>
      <c r="R205" s="8"/>
      <c r="S205" s="8"/>
      <c r="U205" s="8"/>
      <c r="V205" s="8"/>
      <c r="W205" s="8"/>
      <c r="Y205" s="8"/>
    </row>
    <row r="206" spans="13:25" ht="15.75">
      <c r="M206" s="8"/>
      <c r="N206" s="8"/>
      <c r="O206" s="8"/>
      <c r="P206" s="4"/>
      <c r="Q206" s="4"/>
      <c r="R206" s="8"/>
      <c r="S206" s="8"/>
      <c r="U206" s="8"/>
      <c r="V206" s="8"/>
      <c r="W206" s="8"/>
      <c r="Y206" s="8"/>
    </row>
    <row r="207" spans="13:25" ht="15.75">
      <c r="M207" s="8"/>
      <c r="N207" s="8"/>
      <c r="O207" s="8"/>
      <c r="P207" s="4"/>
      <c r="Q207" s="4"/>
      <c r="R207" s="8"/>
      <c r="S207" s="8"/>
      <c r="U207" s="8"/>
      <c r="V207" s="8"/>
      <c r="W207" s="8"/>
      <c r="Y207" s="8"/>
    </row>
  </sheetData>
  <sheetProtection/>
  <mergeCells count="105">
    <mergeCell ref="D168:F168"/>
    <mergeCell ref="H168:K168"/>
    <mergeCell ref="R168:U168"/>
    <mergeCell ref="D170:G170"/>
    <mergeCell ref="I170:L170"/>
    <mergeCell ref="B165:T165"/>
    <mergeCell ref="D166:F166"/>
    <mergeCell ref="H166:K166"/>
    <mergeCell ref="N166:Q166"/>
    <mergeCell ref="R166:U166"/>
    <mergeCell ref="V166:Z166"/>
    <mergeCell ref="X162:Y162"/>
    <mergeCell ref="N163:Q163"/>
    <mergeCell ref="R163:U163"/>
    <mergeCell ref="V163:Z163"/>
    <mergeCell ref="K164:M164"/>
    <mergeCell ref="N164:Q164"/>
    <mergeCell ref="R164:U164"/>
    <mergeCell ref="V164:Z164"/>
    <mergeCell ref="P161:Q161"/>
    <mergeCell ref="R161:S161"/>
    <mergeCell ref="T161:U161"/>
    <mergeCell ref="V161:W161"/>
    <mergeCell ref="X161:Y161"/>
    <mergeCell ref="N162:O162"/>
    <mergeCell ref="P162:Q162"/>
    <mergeCell ref="R162:S162"/>
    <mergeCell ref="T162:U162"/>
    <mergeCell ref="V162:W162"/>
    <mergeCell ref="A157:M157"/>
    <mergeCell ref="A158:M158"/>
    <mergeCell ref="A159:M159"/>
    <mergeCell ref="A160:M160"/>
    <mergeCell ref="J161:M161"/>
    <mergeCell ref="N161:O161"/>
    <mergeCell ref="A151:B151"/>
    <mergeCell ref="A152:B152"/>
    <mergeCell ref="A153:B153"/>
    <mergeCell ref="A154:B154"/>
    <mergeCell ref="A155:B155"/>
    <mergeCell ref="A156:M156"/>
    <mergeCell ref="A135:M135"/>
    <mergeCell ref="A136:B136"/>
    <mergeCell ref="A137:B137"/>
    <mergeCell ref="A138:B138"/>
    <mergeCell ref="A139:Z139"/>
    <mergeCell ref="A150:B150"/>
    <mergeCell ref="A123:Z123"/>
    <mergeCell ref="A126:B126"/>
    <mergeCell ref="A127:Z127"/>
    <mergeCell ref="A132:B132"/>
    <mergeCell ref="A133:B133"/>
    <mergeCell ref="A134:B134"/>
    <mergeCell ref="AD41:AG41"/>
    <mergeCell ref="A63:B63"/>
    <mergeCell ref="A64:B64"/>
    <mergeCell ref="A65:B65"/>
    <mergeCell ref="A66:Z66"/>
    <mergeCell ref="A67:Z67"/>
    <mergeCell ref="AO17:AP17"/>
    <mergeCell ref="AQ17:AR17"/>
    <mergeCell ref="A20:B20"/>
    <mergeCell ref="A21:B21"/>
    <mergeCell ref="A22:B22"/>
    <mergeCell ref="A23:Z23"/>
    <mergeCell ref="A9:Z9"/>
    <mergeCell ref="A10:Z10"/>
    <mergeCell ref="AC17:AE17"/>
    <mergeCell ref="AF17:AH17"/>
    <mergeCell ref="AI17:AL17"/>
    <mergeCell ref="AM17:AN17"/>
    <mergeCell ref="N6:Z6"/>
    <mergeCell ref="N7:O7"/>
    <mergeCell ref="P7:Q7"/>
    <mergeCell ref="R7:S7"/>
    <mergeCell ref="T7:U7"/>
    <mergeCell ref="V7:W7"/>
    <mergeCell ref="X7:Y7"/>
    <mergeCell ref="N4:Q4"/>
    <mergeCell ref="R4:U4"/>
    <mergeCell ref="V4:Z4"/>
    <mergeCell ref="N5:O5"/>
    <mergeCell ref="P5:Q5"/>
    <mergeCell ref="R5:S5"/>
    <mergeCell ref="T5:U5"/>
    <mergeCell ref="V5:W5"/>
    <mergeCell ref="X5:Y5"/>
    <mergeCell ref="I3:L3"/>
    <mergeCell ref="M3:M7"/>
    <mergeCell ref="C4:C7"/>
    <mergeCell ref="D4:D7"/>
    <mergeCell ref="I4:I7"/>
    <mergeCell ref="J4:J7"/>
    <mergeCell ref="K4:K7"/>
    <mergeCell ref="L4:L7"/>
    <mergeCell ref="A1:Z1"/>
    <mergeCell ref="A2:A7"/>
    <mergeCell ref="B2:B7"/>
    <mergeCell ref="C2:D3"/>
    <mergeCell ref="E2:E7"/>
    <mergeCell ref="F2:F7"/>
    <mergeCell ref="G2:G7"/>
    <mergeCell ref="H2:M2"/>
    <mergeCell ref="N2:Z3"/>
    <mergeCell ref="H3:H7"/>
  </mergeCells>
  <printOptions/>
  <pageMargins left="1.062992125984252" right="0.3937007874015748" top="0.73" bottom="0.86" header="0.3937007874015748" footer="0.7480314960629921"/>
  <pageSetup fitToHeight="6" fitToWidth="1"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94"/>
  <sheetViews>
    <sheetView zoomScale="81" zoomScaleNormal="81" zoomScaleSheetLayoutView="90" zoomScalePageLayoutView="80" workbookViewId="0" topLeftCell="G1">
      <pane ySplit="2610" topLeftCell="A130" activePane="bottomLeft" state="split"/>
      <selection pane="topLeft" activeCell="AB4" sqref="AB4"/>
      <selection pane="bottomLeft" activeCell="AD130" sqref="AD130"/>
    </sheetView>
  </sheetViews>
  <sheetFormatPr defaultColWidth="9.00390625" defaultRowHeight="12.75"/>
  <cols>
    <col min="1" max="1" width="10.00390625" style="7" customWidth="1"/>
    <col min="2" max="2" width="35.125" style="8" customWidth="1"/>
    <col min="3" max="3" width="6.875" style="9" customWidth="1"/>
    <col min="4" max="4" width="5.75390625" style="10" customWidth="1"/>
    <col min="5" max="6" width="5.625" style="9" customWidth="1"/>
    <col min="7" max="7" width="8.125" style="9" customWidth="1"/>
    <col min="8" max="8" width="7.375" style="8" customWidth="1"/>
    <col min="9" max="9" width="7.625" style="8" customWidth="1"/>
    <col min="10" max="10" width="7.125" style="8" customWidth="1"/>
    <col min="11" max="11" width="6.375" style="8" customWidth="1"/>
    <col min="12" max="12" width="5.875" style="8" customWidth="1"/>
    <col min="13" max="13" width="8.125" style="408" customWidth="1"/>
    <col min="14" max="14" width="7.75390625" style="17" customWidth="1"/>
    <col min="15" max="15" width="5.125" style="282" customWidth="1"/>
    <col min="16" max="16" width="7.625" style="13" customWidth="1"/>
    <col min="17" max="17" width="4.875" style="606" customWidth="1"/>
    <col min="18" max="18" width="6.375" style="17" customWidth="1"/>
    <col min="19" max="19" width="4.25390625" style="282" customWidth="1"/>
    <col min="20" max="20" width="6.75390625" style="8" customWidth="1"/>
    <col min="21" max="21" width="5.375" style="282" customWidth="1"/>
    <col min="22" max="22" width="7.75390625" style="17" customWidth="1"/>
    <col min="23" max="23" width="4.75390625" style="282" customWidth="1"/>
    <col min="24" max="24" width="5.875" style="8" customWidth="1"/>
    <col min="25" max="25" width="5.125" style="282" customWidth="1"/>
    <col min="26" max="26" width="6.875" style="8" bestFit="1" customWidth="1"/>
    <col min="27" max="27" width="9.125" style="8" customWidth="1"/>
    <col min="28" max="28" width="9.125" style="4" customWidth="1"/>
    <col min="29" max="16384" width="9.125" style="8" customWidth="1"/>
  </cols>
  <sheetData>
    <row r="1" spans="1:28" s="5" customFormat="1" ht="18" customHeight="1">
      <c r="A1" s="1796" t="s">
        <v>108</v>
      </c>
      <c r="B1" s="1797"/>
      <c r="C1" s="1797"/>
      <c r="D1" s="1797"/>
      <c r="E1" s="1797"/>
      <c r="F1" s="1797"/>
      <c r="G1" s="1797"/>
      <c r="H1" s="1797"/>
      <c r="I1" s="1797"/>
      <c r="J1" s="1797"/>
      <c r="K1" s="1797"/>
      <c r="L1" s="1797"/>
      <c r="M1" s="1797"/>
      <c r="N1" s="1797"/>
      <c r="O1" s="1797"/>
      <c r="P1" s="1797"/>
      <c r="Q1" s="1797"/>
      <c r="R1" s="1797"/>
      <c r="S1" s="1797"/>
      <c r="T1" s="1797"/>
      <c r="U1" s="1797"/>
      <c r="V1" s="1797"/>
      <c r="W1" s="1797"/>
      <c r="X1" s="1797"/>
      <c r="Y1" s="1797"/>
      <c r="Z1" s="1798"/>
      <c r="AB1" s="644"/>
    </row>
    <row r="2" spans="1:28" s="5" customFormat="1" ht="18.75" customHeight="1">
      <c r="A2" s="1805" t="s">
        <v>20</v>
      </c>
      <c r="B2" s="1799" t="s">
        <v>28</v>
      </c>
      <c r="C2" s="1807" t="s">
        <v>117</v>
      </c>
      <c r="D2" s="1808"/>
      <c r="E2" s="1803" t="s">
        <v>32</v>
      </c>
      <c r="F2" s="1803" t="s">
        <v>118</v>
      </c>
      <c r="G2" s="1803" t="s">
        <v>33</v>
      </c>
      <c r="H2" s="1799" t="s">
        <v>21</v>
      </c>
      <c r="I2" s="1799"/>
      <c r="J2" s="1799"/>
      <c r="K2" s="1799"/>
      <c r="L2" s="1799"/>
      <c r="M2" s="1799"/>
      <c r="N2" s="1828" t="s">
        <v>22</v>
      </c>
      <c r="O2" s="1829"/>
      <c r="P2" s="1829"/>
      <c r="Q2" s="1829"/>
      <c r="R2" s="1829"/>
      <c r="S2" s="1829"/>
      <c r="T2" s="1829"/>
      <c r="U2" s="1829"/>
      <c r="V2" s="1829"/>
      <c r="W2" s="1829"/>
      <c r="X2" s="1829"/>
      <c r="Y2" s="1829"/>
      <c r="Z2" s="1830"/>
      <c r="AB2" s="644"/>
    </row>
    <row r="3" spans="1:28" s="5" customFormat="1" ht="24.75" customHeight="1">
      <c r="A3" s="1805"/>
      <c r="B3" s="1799"/>
      <c r="C3" s="1809"/>
      <c r="D3" s="1810"/>
      <c r="E3" s="1804"/>
      <c r="F3" s="1804"/>
      <c r="G3" s="1804"/>
      <c r="H3" s="1811" t="s">
        <v>23</v>
      </c>
      <c r="I3" s="1786" t="s">
        <v>24</v>
      </c>
      <c r="J3" s="1787"/>
      <c r="K3" s="1787"/>
      <c r="L3" s="1787"/>
      <c r="M3" s="1826" t="s">
        <v>25</v>
      </c>
      <c r="N3" s="1831"/>
      <c r="O3" s="1832"/>
      <c r="P3" s="1832"/>
      <c r="Q3" s="1832"/>
      <c r="R3" s="1832"/>
      <c r="S3" s="1832"/>
      <c r="T3" s="1832"/>
      <c r="U3" s="1832"/>
      <c r="V3" s="1832"/>
      <c r="W3" s="1832"/>
      <c r="X3" s="1832"/>
      <c r="Y3" s="1832"/>
      <c r="Z3" s="1833"/>
      <c r="AB3" s="644"/>
    </row>
    <row r="4" spans="1:28" s="5" customFormat="1" ht="18" customHeight="1">
      <c r="A4" s="1805"/>
      <c r="B4" s="1799"/>
      <c r="C4" s="1811" t="s">
        <v>26</v>
      </c>
      <c r="D4" s="1811" t="s">
        <v>27</v>
      </c>
      <c r="E4" s="1804"/>
      <c r="F4" s="1804"/>
      <c r="G4" s="1804"/>
      <c r="H4" s="1811"/>
      <c r="I4" s="1788" t="s">
        <v>119</v>
      </c>
      <c r="J4" s="1811" t="s">
        <v>38</v>
      </c>
      <c r="K4" s="1793" t="s">
        <v>39</v>
      </c>
      <c r="L4" s="1794" t="s">
        <v>40</v>
      </c>
      <c r="M4" s="1826"/>
      <c r="N4" s="1800" t="s">
        <v>193</v>
      </c>
      <c r="O4" s="1800"/>
      <c r="P4" s="1800"/>
      <c r="Q4" s="1800"/>
      <c r="R4" s="1783" t="s">
        <v>194</v>
      </c>
      <c r="S4" s="1784"/>
      <c r="T4" s="1784"/>
      <c r="U4" s="1785"/>
      <c r="V4" s="1800" t="s">
        <v>195</v>
      </c>
      <c r="W4" s="1800"/>
      <c r="X4" s="1800"/>
      <c r="Y4" s="1800"/>
      <c r="Z4" s="1800"/>
      <c r="AB4" s="644"/>
    </row>
    <row r="5" spans="1:28" s="5" customFormat="1" ht="15.75">
      <c r="A5" s="1805"/>
      <c r="B5" s="1799"/>
      <c r="C5" s="1811"/>
      <c r="D5" s="1811"/>
      <c r="E5" s="1804"/>
      <c r="F5" s="1804"/>
      <c r="G5" s="1804"/>
      <c r="H5" s="1811"/>
      <c r="I5" s="1789"/>
      <c r="J5" s="1811"/>
      <c r="K5" s="1793"/>
      <c r="L5" s="1795"/>
      <c r="M5" s="1826"/>
      <c r="N5" s="1781">
        <v>7</v>
      </c>
      <c r="O5" s="1782"/>
      <c r="P5" s="1954">
        <v>8.9</v>
      </c>
      <c r="Q5" s="1955"/>
      <c r="R5" s="1781">
        <v>10</v>
      </c>
      <c r="S5" s="1782"/>
      <c r="T5" s="1956">
        <v>11.12</v>
      </c>
      <c r="U5" s="1957"/>
      <c r="V5" s="1781">
        <v>13</v>
      </c>
      <c r="W5" s="1782"/>
      <c r="X5" s="1781">
        <v>14</v>
      </c>
      <c r="Y5" s="1782"/>
      <c r="Z5" s="58">
        <v>15</v>
      </c>
      <c r="AB5" s="644"/>
    </row>
    <row r="6" spans="1:28" s="5" customFormat="1" ht="18.75" customHeight="1">
      <c r="A6" s="1805"/>
      <c r="B6" s="1799"/>
      <c r="C6" s="1811"/>
      <c r="D6" s="1811"/>
      <c r="E6" s="1804"/>
      <c r="F6" s="1804"/>
      <c r="G6" s="1804"/>
      <c r="H6" s="1811"/>
      <c r="I6" s="1789"/>
      <c r="J6" s="1811"/>
      <c r="K6" s="1793"/>
      <c r="L6" s="1795"/>
      <c r="M6" s="1826"/>
      <c r="N6" s="1783" t="s">
        <v>41</v>
      </c>
      <c r="O6" s="1784"/>
      <c r="P6" s="1784"/>
      <c r="Q6" s="1784"/>
      <c r="R6" s="1784"/>
      <c r="S6" s="1784"/>
      <c r="T6" s="1784"/>
      <c r="U6" s="1784"/>
      <c r="V6" s="1784"/>
      <c r="W6" s="1784"/>
      <c r="X6" s="1784"/>
      <c r="Y6" s="1784"/>
      <c r="Z6" s="1785"/>
      <c r="AB6" s="644"/>
    </row>
    <row r="7" spans="1:28" s="5" customFormat="1" ht="17.25" customHeight="1" thickBot="1">
      <c r="A7" s="1806"/>
      <c r="B7" s="1812"/>
      <c r="C7" s="1803"/>
      <c r="D7" s="1803"/>
      <c r="E7" s="1804"/>
      <c r="F7" s="1804"/>
      <c r="G7" s="1804"/>
      <c r="H7" s="1803"/>
      <c r="I7" s="1790"/>
      <c r="J7" s="1811"/>
      <c r="K7" s="1788"/>
      <c r="L7" s="1795"/>
      <c r="M7" s="1827"/>
      <c r="N7" s="1791">
        <v>15</v>
      </c>
      <c r="O7" s="1792"/>
      <c r="P7" s="1791">
        <v>9</v>
      </c>
      <c r="Q7" s="1792"/>
      <c r="R7" s="1791">
        <v>15</v>
      </c>
      <c r="S7" s="1792"/>
      <c r="T7" s="1791">
        <v>9</v>
      </c>
      <c r="U7" s="1792"/>
      <c r="V7" s="1791">
        <v>15</v>
      </c>
      <c r="W7" s="1792"/>
      <c r="X7" s="1801">
        <v>9</v>
      </c>
      <c r="Y7" s="1802"/>
      <c r="Z7" s="58">
        <v>9</v>
      </c>
      <c r="AB7" s="644"/>
    </row>
    <row r="8" spans="1:28" s="5" customFormat="1" ht="16.5" customHeight="1" thickBot="1">
      <c r="A8" s="59">
        <v>1</v>
      </c>
      <c r="B8" s="60">
        <v>2</v>
      </c>
      <c r="C8" s="61">
        <v>3</v>
      </c>
      <c r="D8" s="61">
        <v>4</v>
      </c>
      <c r="E8" s="61">
        <v>5</v>
      </c>
      <c r="F8" s="61">
        <v>6</v>
      </c>
      <c r="G8" s="61">
        <v>7</v>
      </c>
      <c r="H8" s="61">
        <v>8</v>
      </c>
      <c r="I8" s="61">
        <v>9</v>
      </c>
      <c r="J8" s="61">
        <v>10</v>
      </c>
      <c r="K8" s="61">
        <v>11</v>
      </c>
      <c r="L8" s="62">
        <v>12</v>
      </c>
      <c r="M8" s="382">
        <v>13</v>
      </c>
      <c r="N8" s="63">
        <v>14</v>
      </c>
      <c r="O8" s="289">
        <v>15</v>
      </c>
      <c r="P8" s="63">
        <v>16</v>
      </c>
      <c r="Q8" s="289">
        <v>17</v>
      </c>
      <c r="R8" s="63">
        <v>18</v>
      </c>
      <c r="S8" s="289">
        <v>19</v>
      </c>
      <c r="T8" s="63">
        <v>20</v>
      </c>
      <c r="U8" s="289">
        <v>21</v>
      </c>
      <c r="V8" s="64">
        <v>22</v>
      </c>
      <c r="W8" s="257">
        <v>23</v>
      </c>
      <c r="X8" s="65">
        <v>24</v>
      </c>
      <c r="Y8" s="649">
        <v>25</v>
      </c>
      <c r="Z8" s="64">
        <v>26</v>
      </c>
      <c r="AB8" s="644"/>
    </row>
    <row r="9" spans="1:28" s="5" customFormat="1" ht="16.5" customHeight="1" thickBot="1">
      <c r="A9" s="1822" t="s">
        <v>51</v>
      </c>
      <c r="B9" s="1823"/>
      <c r="C9" s="1823"/>
      <c r="D9" s="1823"/>
      <c r="E9" s="1823"/>
      <c r="F9" s="1823"/>
      <c r="G9" s="1823"/>
      <c r="H9" s="1823"/>
      <c r="I9" s="1823"/>
      <c r="J9" s="1823"/>
      <c r="K9" s="1823"/>
      <c r="L9" s="1823"/>
      <c r="M9" s="1823"/>
      <c r="N9" s="1823"/>
      <c r="O9" s="1823"/>
      <c r="P9" s="1823"/>
      <c r="Q9" s="1823"/>
      <c r="R9" s="1823"/>
      <c r="S9" s="1823"/>
      <c r="T9" s="1823"/>
      <c r="U9" s="1823"/>
      <c r="V9" s="1823"/>
      <c r="W9" s="1823"/>
      <c r="X9" s="1824"/>
      <c r="Y9" s="1824"/>
      <c r="Z9" s="1825"/>
      <c r="AB9" s="644"/>
    </row>
    <row r="10" spans="1:28" s="5" customFormat="1" ht="24.75" customHeight="1" thickBot="1">
      <c r="A10" s="1819" t="s">
        <v>52</v>
      </c>
      <c r="B10" s="1759"/>
      <c r="C10" s="1759"/>
      <c r="D10" s="1759"/>
      <c r="E10" s="1759"/>
      <c r="F10" s="1759"/>
      <c r="G10" s="1759"/>
      <c r="H10" s="1759"/>
      <c r="I10" s="1759"/>
      <c r="J10" s="1759"/>
      <c r="K10" s="1759"/>
      <c r="L10" s="1759"/>
      <c r="M10" s="1759"/>
      <c r="N10" s="1759"/>
      <c r="O10" s="1759"/>
      <c r="P10" s="1759"/>
      <c r="Q10" s="1759"/>
      <c r="R10" s="1759"/>
      <c r="S10" s="1759"/>
      <c r="T10" s="1759"/>
      <c r="U10" s="1759"/>
      <c r="V10" s="1759"/>
      <c r="W10" s="1759"/>
      <c r="X10" s="1759"/>
      <c r="Y10" s="1759"/>
      <c r="Z10" s="1820"/>
      <c r="AB10" s="644"/>
    </row>
    <row r="11" spans="1:28" s="5" customFormat="1" ht="33.75" customHeight="1" thickBot="1">
      <c r="A11" s="437" t="s">
        <v>120</v>
      </c>
      <c r="B11" s="438" t="s">
        <v>221</v>
      </c>
      <c r="C11" s="188"/>
      <c r="D11" s="439"/>
      <c r="E11" s="440"/>
      <c r="F11" s="441"/>
      <c r="G11" s="442">
        <v>5</v>
      </c>
      <c r="H11" s="443">
        <f aca="true" t="shared" si="0" ref="H11:H20">G11*30</f>
        <v>150</v>
      </c>
      <c r="I11" s="444"/>
      <c r="J11" s="444"/>
      <c r="K11" s="444"/>
      <c r="L11" s="444"/>
      <c r="M11" s="445"/>
      <c r="N11" s="446"/>
      <c r="O11" s="447"/>
      <c r="P11" s="448"/>
      <c r="Q11" s="589"/>
      <c r="R11" s="449"/>
      <c r="S11" s="450"/>
      <c r="T11" s="449"/>
      <c r="U11" s="450"/>
      <c r="V11" s="449"/>
      <c r="W11" s="450"/>
      <c r="X11" s="449"/>
      <c r="Y11" s="450"/>
      <c r="Z11" s="451"/>
      <c r="AB11" s="644"/>
    </row>
    <row r="12" spans="1:28" s="5" customFormat="1" ht="24.75" customHeight="1" thickBot="1">
      <c r="A12" s="452"/>
      <c r="B12" s="462" t="s">
        <v>48</v>
      </c>
      <c r="C12" s="66"/>
      <c r="D12" s="67"/>
      <c r="E12" s="668"/>
      <c r="F12" s="669"/>
      <c r="G12" s="442">
        <v>2</v>
      </c>
      <c r="H12" s="443">
        <f t="shared" si="0"/>
        <v>60</v>
      </c>
      <c r="I12" s="431"/>
      <c r="J12" s="431"/>
      <c r="K12" s="431"/>
      <c r="L12" s="431"/>
      <c r="M12" s="671"/>
      <c r="N12" s="88"/>
      <c r="O12" s="271"/>
      <c r="P12" s="93"/>
      <c r="Q12" s="591"/>
      <c r="R12" s="94"/>
      <c r="S12" s="301"/>
      <c r="T12" s="94"/>
      <c r="U12" s="301"/>
      <c r="V12" s="94"/>
      <c r="W12" s="301"/>
      <c r="X12" s="94"/>
      <c r="Y12" s="301"/>
      <c r="Z12" s="670"/>
      <c r="AB12" s="644"/>
    </row>
    <row r="13" spans="1:28" s="5" customFormat="1" ht="18.75" customHeight="1" thickBot="1">
      <c r="A13" s="452"/>
      <c r="B13" s="98" t="s">
        <v>115</v>
      </c>
      <c r="C13" s="66"/>
      <c r="D13" s="67"/>
      <c r="E13" s="668"/>
      <c r="F13" s="669"/>
      <c r="G13" s="442">
        <v>1.5</v>
      </c>
      <c r="H13" s="443">
        <f t="shared" si="0"/>
        <v>45</v>
      </c>
      <c r="I13" s="79">
        <v>6</v>
      </c>
      <c r="J13" s="79"/>
      <c r="K13" s="79"/>
      <c r="L13" s="79">
        <v>6</v>
      </c>
      <c r="M13" s="383">
        <f>H13-I13</f>
        <v>39</v>
      </c>
      <c r="N13" s="88"/>
      <c r="O13" s="271"/>
      <c r="P13" s="93"/>
      <c r="Q13" s="591"/>
      <c r="R13" s="94"/>
      <c r="S13" s="301"/>
      <c r="T13" s="94"/>
      <c r="U13" s="301"/>
      <c r="V13" s="94"/>
      <c r="W13" s="301"/>
      <c r="X13" s="92">
        <v>6</v>
      </c>
      <c r="Y13" s="591"/>
      <c r="Z13" s="673"/>
      <c r="AB13" s="644" t="s">
        <v>228</v>
      </c>
    </row>
    <row r="14" spans="1:28" s="5" customFormat="1" ht="22.5" customHeight="1" thickBot="1">
      <c r="A14" s="452"/>
      <c r="B14" s="98" t="s">
        <v>115</v>
      </c>
      <c r="C14" s="66"/>
      <c r="D14" s="67">
        <v>15</v>
      </c>
      <c r="E14" s="668"/>
      <c r="F14" s="669"/>
      <c r="G14" s="442">
        <v>1.5</v>
      </c>
      <c r="H14" s="443">
        <f t="shared" si="0"/>
        <v>45</v>
      </c>
      <c r="I14" s="79">
        <v>6</v>
      </c>
      <c r="J14" s="79"/>
      <c r="K14" s="79"/>
      <c r="L14" s="79">
        <v>6</v>
      </c>
      <c r="M14" s="383">
        <f>H14-I14</f>
        <v>39</v>
      </c>
      <c r="N14" s="88"/>
      <c r="O14" s="271"/>
      <c r="P14" s="93"/>
      <c r="Q14" s="591"/>
      <c r="R14" s="94"/>
      <c r="S14" s="301"/>
      <c r="T14" s="94"/>
      <c r="U14" s="301"/>
      <c r="V14" s="94"/>
      <c r="W14" s="301"/>
      <c r="X14" s="92"/>
      <c r="Y14" s="591"/>
      <c r="Z14" s="673">
        <v>6</v>
      </c>
      <c r="AB14" s="644" t="s">
        <v>228</v>
      </c>
    </row>
    <row r="15" spans="1:28" s="5" customFormat="1" ht="24" customHeight="1">
      <c r="A15" s="452" t="s">
        <v>121</v>
      </c>
      <c r="B15" s="85" t="s">
        <v>110</v>
      </c>
      <c r="C15" s="66" t="s">
        <v>109</v>
      </c>
      <c r="D15" s="86"/>
      <c r="E15" s="87"/>
      <c r="F15" s="58"/>
      <c r="G15" s="307">
        <v>4.5</v>
      </c>
      <c r="H15" s="68">
        <f t="shared" si="0"/>
        <v>135</v>
      </c>
      <c r="I15" s="108"/>
      <c r="J15" s="108"/>
      <c r="K15" s="431"/>
      <c r="L15" s="431"/>
      <c r="M15" s="672"/>
      <c r="N15" s="88"/>
      <c r="O15" s="290"/>
      <c r="P15" s="89"/>
      <c r="Q15" s="590"/>
      <c r="R15" s="90"/>
      <c r="S15" s="258"/>
      <c r="T15" s="90"/>
      <c r="U15" s="258"/>
      <c r="V15" s="90"/>
      <c r="W15" s="258"/>
      <c r="X15" s="90"/>
      <c r="Y15" s="258"/>
      <c r="Z15" s="453"/>
      <c r="AB15" s="644"/>
    </row>
    <row r="16" spans="1:28" s="5" customFormat="1" ht="30.75" customHeight="1">
      <c r="A16" s="452" t="s">
        <v>122</v>
      </c>
      <c r="B16" s="85" t="s">
        <v>112</v>
      </c>
      <c r="C16" s="66"/>
      <c r="D16" s="86" t="s">
        <v>111</v>
      </c>
      <c r="E16" s="87"/>
      <c r="F16" s="58"/>
      <c r="G16" s="307">
        <v>3</v>
      </c>
      <c r="H16" s="68">
        <f t="shared" si="0"/>
        <v>90</v>
      </c>
      <c r="I16" s="431"/>
      <c r="J16" s="431"/>
      <c r="K16" s="431"/>
      <c r="L16" s="431"/>
      <c r="M16" s="391"/>
      <c r="N16" s="88"/>
      <c r="O16" s="271"/>
      <c r="P16" s="92"/>
      <c r="Q16" s="591"/>
      <c r="R16" s="93"/>
      <c r="S16" s="301"/>
      <c r="T16" s="94"/>
      <c r="U16" s="301"/>
      <c r="V16" s="90"/>
      <c r="W16" s="258"/>
      <c r="X16" s="90"/>
      <c r="Y16" s="258"/>
      <c r="Z16" s="453"/>
      <c r="AB16" s="644"/>
    </row>
    <row r="17" spans="1:28" s="5" customFormat="1" ht="29.25" customHeight="1">
      <c r="A17" s="452" t="s">
        <v>123</v>
      </c>
      <c r="B17" s="85" t="s">
        <v>113</v>
      </c>
      <c r="C17" s="66" t="s">
        <v>109</v>
      </c>
      <c r="D17" s="66"/>
      <c r="E17" s="95"/>
      <c r="F17" s="311"/>
      <c r="G17" s="307">
        <v>3</v>
      </c>
      <c r="H17" s="68">
        <f t="shared" si="0"/>
        <v>90</v>
      </c>
      <c r="I17" s="69"/>
      <c r="J17" s="69"/>
      <c r="K17" s="69"/>
      <c r="L17" s="69"/>
      <c r="M17" s="384"/>
      <c r="N17" s="96"/>
      <c r="O17" s="291"/>
      <c r="P17" s="92"/>
      <c r="Q17" s="590"/>
      <c r="R17" s="90"/>
      <c r="S17" s="258"/>
      <c r="T17" s="90"/>
      <c r="U17" s="258"/>
      <c r="V17" s="90"/>
      <c r="W17" s="258"/>
      <c r="X17" s="90"/>
      <c r="Y17" s="258"/>
      <c r="Z17" s="453"/>
      <c r="AB17" s="644"/>
    </row>
    <row r="18" spans="1:45" s="5" customFormat="1" ht="22.5" customHeight="1" thickBot="1">
      <c r="A18" s="348" t="s">
        <v>124</v>
      </c>
      <c r="B18" s="454" t="s">
        <v>114</v>
      </c>
      <c r="C18" s="455"/>
      <c r="D18" s="455"/>
      <c r="E18" s="456"/>
      <c r="F18" s="457"/>
      <c r="G18" s="336">
        <v>4.5</v>
      </c>
      <c r="H18" s="458">
        <f t="shared" si="0"/>
        <v>135</v>
      </c>
      <c r="I18" s="459"/>
      <c r="J18" s="459"/>
      <c r="K18" s="459"/>
      <c r="L18" s="459"/>
      <c r="M18" s="460"/>
      <c r="N18" s="461"/>
      <c r="O18" s="432"/>
      <c r="P18" s="433"/>
      <c r="Q18" s="592"/>
      <c r="R18" s="434"/>
      <c r="S18" s="435"/>
      <c r="T18" s="434"/>
      <c r="U18" s="435"/>
      <c r="V18" s="434"/>
      <c r="W18" s="435"/>
      <c r="X18" s="434"/>
      <c r="Y18" s="435"/>
      <c r="Z18" s="436"/>
      <c r="AB18" s="644"/>
      <c r="AC18" s="1760"/>
      <c r="AD18" s="1760"/>
      <c r="AE18" s="1760"/>
      <c r="AF18" s="1760"/>
      <c r="AG18" s="1760"/>
      <c r="AH18" s="1760"/>
      <c r="AI18" s="1760"/>
      <c r="AJ18" s="1760"/>
      <c r="AK18" s="1760"/>
      <c r="AL18" s="1760"/>
      <c r="AM18" s="1760"/>
      <c r="AN18" s="1760"/>
      <c r="AO18" s="1760"/>
      <c r="AP18" s="1760"/>
      <c r="AQ18" s="1760"/>
      <c r="AR18" s="1760"/>
      <c r="AS18" s="615"/>
    </row>
    <row r="19" spans="1:45" s="5" customFormat="1" ht="22.5" customHeight="1" thickBot="1">
      <c r="A19" s="97"/>
      <c r="B19" s="462" t="s">
        <v>48</v>
      </c>
      <c r="C19" s="77"/>
      <c r="D19" s="77"/>
      <c r="E19" s="99"/>
      <c r="F19" s="463"/>
      <c r="G19" s="309">
        <v>3</v>
      </c>
      <c r="H19" s="343">
        <f t="shared" si="0"/>
        <v>90</v>
      </c>
      <c r="I19" s="79"/>
      <c r="J19" s="79"/>
      <c r="K19" s="79"/>
      <c r="L19" s="79"/>
      <c r="M19" s="385"/>
      <c r="N19" s="80"/>
      <c r="O19" s="292"/>
      <c r="P19" s="83"/>
      <c r="Q19" s="593"/>
      <c r="R19" s="101"/>
      <c r="S19" s="259"/>
      <c r="T19" s="101"/>
      <c r="U19" s="259"/>
      <c r="V19" s="101"/>
      <c r="W19" s="259"/>
      <c r="X19" s="101"/>
      <c r="Y19" s="650"/>
      <c r="Z19" s="102"/>
      <c r="AB19" s="644"/>
      <c r="AC19" s="616"/>
      <c r="AD19" s="616"/>
      <c r="AE19" s="616"/>
      <c r="AF19" s="616"/>
      <c r="AG19" s="616"/>
      <c r="AH19" s="616"/>
      <c r="AI19" s="616"/>
      <c r="AJ19" s="616"/>
      <c r="AK19" s="616"/>
      <c r="AL19" s="616"/>
      <c r="AM19" s="616"/>
      <c r="AN19" s="616"/>
      <c r="AO19" s="616"/>
      <c r="AP19" s="616"/>
      <c r="AQ19" s="617"/>
      <c r="AR19" s="617"/>
      <c r="AS19" s="616"/>
    </row>
    <row r="20" spans="1:45" s="5" customFormat="1" ht="26.25" customHeight="1" thickBot="1">
      <c r="A20" s="348" t="s">
        <v>196</v>
      </c>
      <c r="B20" s="98" t="s">
        <v>115</v>
      </c>
      <c r="C20" s="464">
        <v>7</v>
      </c>
      <c r="D20" s="235"/>
      <c r="E20" s="465"/>
      <c r="F20" s="466"/>
      <c r="G20" s="316">
        <v>1.5</v>
      </c>
      <c r="H20" s="343">
        <f t="shared" si="0"/>
        <v>45</v>
      </c>
      <c r="I20" s="79">
        <v>6</v>
      </c>
      <c r="J20" s="79">
        <v>6</v>
      </c>
      <c r="K20" s="79"/>
      <c r="L20" s="79">
        <v>0</v>
      </c>
      <c r="M20" s="383">
        <f>H20-I20</f>
        <v>39</v>
      </c>
      <c r="N20" s="80">
        <v>6</v>
      </c>
      <c r="O20" s="273"/>
      <c r="P20" s="83"/>
      <c r="Q20" s="593"/>
      <c r="R20" s="101"/>
      <c r="S20" s="259"/>
      <c r="T20" s="101"/>
      <c r="U20" s="259"/>
      <c r="V20" s="101"/>
      <c r="W20" s="259"/>
      <c r="X20" s="101"/>
      <c r="Y20" s="259"/>
      <c r="Z20" s="102"/>
      <c r="AB20" s="644" t="s">
        <v>226</v>
      </c>
      <c r="AC20" s="618"/>
      <c r="AD20" s="619"/>
      <c r="AE20" s="619"/>
      <c r="AF20" s="552"/>
      <c r="AG20" s="620"/>
      <c r="AH20" s="620"/>
      <c r="AI20" s="621"/>
      <c r="AJ20" s="621"/>
      <c r="AK20" s="621"/>
      <c r="AL20" s="621"/>
      <c r="AM20" s="621"/>
      <c r="AN20" s="621"/>
      <c r="AO20" s="621"/>
      <c r="AP20" s="621"/>
      <c r="AQ20" s="621"/>
      <c r="AR20" s="621"/>
      <c r="AS20" s="621"/>
    </row>
    <row r="21" spans="1:45" ht="19.5" thickBot="1">
      <c r="A21" s="1766" t="s">
        <v>53</v>
      </c>
      <c r="B21" s="1767"/>
      <c r="C21" s="467"/>
      <c r="D21" s="468"/>
      <c r="E21" s="373"/>
      <c r="F21" s="469"/>
      <c r="G21" s="344">
        <f>SUM(G22+G23)</f>
        <v>20</v>
      </c>
      <c r="H21" s="430">
        <f>SUM(H22+H23)</f>
        <v>600</v>
      </c>
      <c r="I21" s="467"/>
      <c r="J21" s="467"/>
      <c r="K21" s="467"/>
      <c r="L21" s="467"/>
      <c r="M21" s="470"/>
      <c r="N21" s="471"/>
      <c r="O21" s="473"/>
      <c r="P21" s="474"/>
      <c r="Q21" s="594"/>
      <c r="R21" s="475"/>
      <c r="S21" s="476"/>
      <c r="T21" s="475"/>
      <c r="U21" s="476"/>
      <c r="V21" s="475"/>
      <c r="W21" s="476"/>
      <c r="X21" s="475"/>
      <c r="Y21" s="476"/>
      <c r="Z21" s="475"/>
      <c r="AC21" s="622"/>
      <c r="AF21" s="623"/>
      <c r="AG21" s="623"/>
      <c r="AH21" s="623"/>
      <c r="AI21" s="624"/>
      <c r="AJ21" s="624"/>
      <c r="AK21" s="624"/>
      <c r="AL21" s="624"/>
      <c r="AM21" s="624"/>
      <c r="AN21" s="624"/>
      <c r="AO21" s="624"/>
      <c r="AP21" s="624"/>
      <c r="AQ21" s="624"/>
      <c r="AR21" s="624"/>
      <c r="AS21" s="624"/>
    </row>
    <row r="22" spans="1:45" ht="19.5" thickBot="1">
      <c r="A22" s="1755" t="s">
        <v>54</v>
      </c>
      <c r="B22" s="1756"/>
      <c r="C22" s="77"/>
      <c r="D22" s="77"/>
      <c r="E22" s="240"/>
      <c r="F22" s="77"/>
      <c r="G22" s="243">
        <f>SUMIF($B$11:$B$20,"=*на базі ВНЗ 1 рівня*",G11:G20)</f>
        <v>15.5</v>
      </c>
      <c r="H22" s="192">
        <f>SUMIF($B$11:$B$20,"=*на базі ВНЗ 1 рівня*",H11:H20)</f>
        <v>465</v>
      </c>
      <c r="I22" s="183"/>
      <c r="J22" s="183"/>
      <c r="K22" s="183"/>
      <c r="L22" s="183"/>
      <c r="M22" s="395"/>
      <c r="N22" s="479"/>
      <c r="O22" s="275"/>
      <c r="P22" s="480"/>
      <c r="Q22" s="595"/>
      <c r="R22" s="481"/>
      <c r="S22" s="482"/>
      <c r="T22" s="481"/>
      <c r="U22" s="482"/>
      <c r="V22" s="481"/>
      <c r="W22" s="482"/>
      <c r="X22" s="481"/>
      <c r="Y22" s="482"/>
      <c r="Z22" s="483"/>
      <c r="AC22" s="622"/>
      <c r="AF22" s="623"/>
      <c r="AG22" s="623"/>
      <c r="AH22" s="623"/>
      <c r="AI22" s="624"/>
      <c r="AJ22" s="624"/>
      <c r="AK22" s="624"/>
      <c r="AL22" s="624"/>
      <c r="AM22" s="624"/>
      <c r="AN22" s="624"/>
      <c r="AO22" s="624"/>
      <c r="AP22" s="624"/>
      <c r="AQ22" s="624"/>
      <c r="AR22" s="624"/>
      <c r="AS22" s="624"/>
    </row>
    <row r="23" spans="1:50" s="32" customFormat="1" ht="30" customHeight="1" thickBot="1">
      <c r="A23" s="1817" t="s">
        <v>55</v>
      </c>
      <c r="B23" s="1818"/>
      <c r="C23" s="375"/>
      <c r="D23" s="375"/>
      <c r="E23" s="484"/>
      <c r="F23" s="375"/>
      <c r="G23" s="485">
        <f aca="true" t="shared" si="1" ref="G23:M23">SUMIF($B$11:$B$20,"=* ДДМА*",G11:G20)</f>
        <v>4.5</v>
      </c>
      <c r="H23" s="375">
        <f t="shared" si="1"/>
        <v>135</v>
      </c>
      <c r="I23" s="375">
        <f t="shared" si="1"/>
        <v>18</v>
      </c>
      <c r="J23" s="375">
        <f t="shared" si="1"/>
        <v>6</v>
      </c>
      <c r="K23" s="375">
        <f t="shared" si="1"/>
        <v>0</v>
      </c>
      <c r="L23" s="375">
        <f t="shared" si="1"/>
        <v>12</v>
      </c>
      <c r="M23" s="484">
        <f t="shared" si="1"/>
        <v>117</v>
      </c>
      <c r="N23" s="486">
        <f>SUM(N11:N20)</f>
        <v>6</v>
      </c>
      <c r="O23" s="486"/>
      <c r="P23" s="486">
        <f>SUM(P11:P20)</f>
        <v>0</v>
      </c>
      <c r="Q23" s="486"/>
      <c r="R23" s="486">
        <f>SUM(R11:R20)</f>
        <v>0</v>
      </c>
      <c r="S23" s="486"/>
      <c r="T23" s="486">
        <f>SUM(T11:T20)</f>
        <v>0</v>
      </c>
      <c r="U23" s="486"/>
      <c r="V23" s="486">
        <f>SUM(V11:V20)</f>
        <v>0</v>
      </c>
      <c r="W23" s="486"/>
      <c r="X23" s="486">
        <f>SUM(X11:X20)</f>
        <v>6</v>
      </c>
      <c r="Y23" s="486"/>
      <c r="Z23" s="487">
        <f>SUM(Z11:Z20)</f>
        <v>6</v>
      </c>
      <c r="AA23" s="8"/>
      <c r="AB23" s="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8"/>
      <c r="AU23" s="8"/>
      <c r="AV23" s="8"/>
      <c r="AW23" s="8"/>
      <c r="AX23" s="8"/>
    </row>
    <row r="24" spans="1:30" ht="30" customHeight="1" thickBot="1">
      <c r="A24" s="1775" t="s">
        <v>56</v>
      </c>
      <c r="B24" s="1776"/>
      <c r="C24" s="1776"/>
      <c r="D24" s="1776"/>
      <c r="E24" s="1776"/>
      <c r="F24" s="1776"/>
      <c r="G24" s="1776"/>
      <c r="H24" s="1776"/>
      <c r="I24" s="1776"/>
      <c r="J24" s="1776"/>
      <c r="K24" s="1776"/>
      <c r="L24" s="1776"/>
      <c r="M24" s="1776"/>
      <c r="N24" s="1776"/>
      <c r="O24" s="1776"/>
      <c r="P24" s="1776"/>
      <c r="Q24" s="1776"/>
      <c r="R24" s="1776"/>
      <c r="S24" s="1776"/>
      <c r="T24" s="1776"/>
      <c r="U24" s="1776"/>
      <c r="V24" s="1776"/>
      <c r="W24" s="1776"/>
      <c r="X24" s="1776"/>
      <c r="Y24" s="1776"/>
      <c r="Z24" s="1777"/>
      <c r="AA24" s="36"/>
      <c r="AB24" s="675"/>
      <c r="AC24" s="36"/>
      <c r="AD24" s="36"/>
    </row>
    <row r="25" spans="1:45" s="6" customFormat="1" ht="41.25" customHeight="1">
      <c r="A25" s="488" t="s">
        <v>127</v>
      </c>
      <c r="B25" s="489" t="s">
        <v>197</v>
      </c>
      <c r="C25" s="490"/>
      <c r="D25" s="490"/>
      <c r="E25" s="490"/>
      <c r="F25" s="490"/>
      <c r="G25" s="491">
        <v>4</v>
      </c>
      <c r="H25" s="492">
        <f aca="true" t="shared" si="2" ref="H25:H54">G25*30</f>
        <v>120</v>
      </c>
      <c r="I25" s="114"/>
      <c r="J25" s="114"/>
      <c r="K25" s="110"/>
      <c r="L25" s="110"/>
      <c r="M25" s="386"/>
      <c r="N25" s="91"/>
      <c r="O25" s="277"/>
      <c r="P25" s="115"/>
      <c r="Q25" s="277"/>
      <c r="R25" s="117"/>
      <c r="S25" s="263"/>
      <c r="T25" s="117"/>
      <c r="U25" s="263"/>
      <c r="V25" s="117"/>
      <c r="W25" s="263"/>
      <c r="X25" s="92"/>
      <c r="Y25" s="651"/>
      <c r="Z25" s="141"/>
      <c r="AB25" s="676"/>
      <c r="AC25" s="619"/>
      <c r="AD25" s="625"/>
      <c r="AE25" s="625"/>
      <c r="AF25" s="625"/>
      <c r="AG25" s="625"/>
      <c r="AH25" s="625"/>
      <c r="AI25" s="626"/>
      <c r="AJ25" s="625"/>
      <c r="AK25" s="626"/>
      <c r="AL25" s="626"/>
      <c r="AM25" s="626"/>
      <c r="AN25" s="626"/>
      <c r="AO25" s="626"/>
      <c r="AP25" s="626"/>
      <c r="AQ25" s="552"/>
      <c r="AR25" s="552"/>
      <c r="AS25" s="627"/>
    </row>
    <row r="26" spans="1:45" s="6" customFormat="1" ht="36" customHeight="1">
      <c r="A26" s="493" t="s">
        <v>198</v>
      </c>
      <c r="B26" s="494" t="s">
        <v>202</v>
      </c>
      <c r="C26" s="495"/>
      <c r="D26" s="495"/>
      <c r="E26" s="496"/>
      <c r="F26" s="496"/>
      <c r="G26" s="497">
        <v>2</v>
      </c>
      <c r="H26" s="498">
        <f t="shared" si="2"/>
        <v>60</v>
      </c>
      <c r="I26" s="114"/>
      <c r="J26" s="114"/>
      <c r="K26" s="110"/>
      <c r="L26" s="110"/>
      <c r="M26" s="386"/>
      <c r="N26" s="91"/>
      <c r="O26" s="277"/>
      <c r="P26" s="115"/>
      <c r="Q26" s="277"/>
      <c r="R26" s="117"/>
      <c r="S26" s="263"/>
      <c r="T26" s="117"/>
      <c r="U26" s="263"/>
      <c r="V26" s="117"/>
      <c r="W26" s="263"/>
      <c r="X26" s="92"/>
      <c r="Y26" s="651"/>
      <c r="Z26" s="141"/>
      <c r="AB26" s="676"/>
      <c r="AC26" s="619"/>
      <c r="AD26" s="625"/>
      <c r="AE26" s="625"/>
      <c r="AF26" s="625"/>
      <c r="AG26" s="625"/>
      <c r="AH26" s="625"/>
      <c r="AI26" s="626"/>
      <c r="AJ26" s="625"/>
      <c r="AK26" s="626"/>
      <c r="AL26" s="626"/>
      <c r="AM26" s="626"/>
      <c r="AN26" s="626"/>
      <c r="AO26" s="626"/>
      <c r="AP26" s="626"/>
      <c r="AQ26" s="552"/>
      <c r="AR26" s="552"/>
      <c r="AS26" s="627"/>
    </row>
    <row r="27" spans="1:45" s="6" customFormat="1" ht="34.5" customHeight="1">
      <c r="A27" s="499" t="s">
        <v>199</v>
      </c>
      <c r="B27" s="500" t="s">
        <v>200</v>
      </c>
      <c r="C27" s="501"/>
      <c r="D27" s="502"/>
      <c r="E27" s="503"/>
      <c r="F27" s="504"/>
      <c r="G27" s="505">
        <v>2</v>
      </c>
      <c r="H27" s="506">
        <f t="shared" si="2"/>
        <v>60</v>
      </c>
      <c r="I27" s="114"/>
      <c r="J27" s="114"/>
      <c r="K27" s="110"/>
      <c r="L27" s="110"/>
      <c r="M27" s="386"/>
      <c r="N27" s="91"/>
      <c r="O27" s="277"/>
      <c r="P27" s="115"/>
      <c r="Q27" s="277"/>
      <c r="R27" s="117"/>
      <c r="S27" s="263"/>
      <c r="T27" s="117"/>
      <c r="U27" s="263"/>
      <c r="V27" s="117"/>
      <c r="W27" s="263"/>
      <c r="X27" s="92"/>
      <c r="Y27" s="651"/>
      <c r="Z27" s="141"/>
      <c r="AB27" s="676"/>
      <c r="AC27" s="619"/>
      <c r="AD27" s="625"/>
      <c r="AE27" s="625"/>
      <c r="AF27" s="625"/>
      <c r="AG27" s="625"/>
      <c r="AH27" s="625"/>
      <c r="AI27" s="626"/>
      <c r="AJ27" s="625"/>
      <c r="AK27" s="626"/>
      <c r="AL27" s="626"/>
      <c r="AM27" s="626"/>
      <c r="AN27" s="626"/>
      <c r="AO27" s="626"/>
      <c r="AP27" s="626"/>
      <c r="AQ27" s="552"/>
      <c r="AR27" s="552"/>
      <c r="AS27" s="627"/>
    </row>
    <row r="28" spans="1:45" s="6" customFormat="1" ht="26.25" customHeight="1" thickBot="1">
      <c r="A28" s="507"/>
      <c r="B28" s="508" t="s">
        <v>48</v>
      </c>
      <c r="C28" s="509"/>
      <c r="D28" s="510"/>
      <c r="E28" s="511"/>
      <c r="F28" s="512"/>
      <c r="G28" s="513">
        <v>0.5</v>
      </c>
      <c r="H28" s="514">
        <f t="shared" si="2"/>
        <v>15</v>
      </c>
      <c r="I28" s="138"/>
      <c r="J28" s="138"/>
      <c r="K28" s="139"/>
      <c r="L28" s="139"/>
      <c r="M28" s="388"/>
      <c r="N28" s="75"/>
      <c r="O28" s="298"/>
      <c r="P28" s="172"/>
      <c r="Q28" s="298"/>
      <c r="R28" s="173"/>
      <c r="S28" s="268"/>
      <c r="T28" s="173"/>
      <c r="U28" s="268"/>
      <c r="V28" s="173"/>
      <c r="W28" s="268"/>
      <c r="X28" s="76"/>
      <c r="Y28" s="652"/>
      <c r="Z28" s="515"/>
      <c r="AB28" s="676"/>
      <c r="AC28" s="619"/>
      <c r="AD28" s="625"/>
      <c r="AE28" s="625"/>
      <c r="AF28" s="625"/>
      <c r="AG28" s="625"/>
      <c r="AH28" s="625"/>
      <c r="AI28" s="626"/>
      <c r="AJ28" s="625"/>
      <c r="AK28" s="626"/>
      <c r="AL28" s="626"/>
      <c r="AM28" s="626"/>
      <c r="AN28" s="626"/>
      <c r="AO28" s="626"/>
      <c r="AP28" s="626"/>
      <c r="AQ28" s="552"/>
      <c r="AR28" s="552"/>
      <c r="AS28" s="627"/>
    </row>
    <row r="29" spans="1:45" s="6" customFormat="1" ht="29.25" customHeight="1" thickBot="1">
      <c r="A29" s="499" t="s">
        <v>201</v>
      </c>
      <c r="B29" s="98" t="s">
        <v>61</v>
      </c>
      <c r="C29" s="149" t="s">
        <v>95</v>
      </c>
      <c r="D29" s="149"/>
      <c r="E29" s="150"/>
      <c r="F29" s="149"/>
      <c r="G29" s="243">
        <v>1.5</v>
      </c>
      <c r="H29" s="516">
        <f t="shared" si="2"/>
        <v>45</v>
      </c>
      <c r="I29" s="517">
        <v>6</v>
      </c>
      <c r="J29" s="518">
        <v>6</v>
      </c>
      <c r="K29" s="126"/>
      <c r="L29" s="126"/>
      <c r="M29" s="383">
        <f>H29-I29</f>
        <v>39</v>
      </c>
      <c r="N29" s="81"/>
      <c r="O29" s="279"/>
      <c r="P29" s="130"/>
      <c r="Q29" s="279"/>
      <c r="R29" s="134"/>
      <c r="S29" s="262"/>
      <c r="T29" s="134"/>
      <c r="U29" s="262"/>
      <c r="V29" s="134"/>
      <c r="W29" s="262"/>
      <c r="X29" s="83">
        <v>6</v>
      </c>
      <c r="Y29" s="653"/>
      <c r="Z29" s="228"/>
      <c r="AB29" s="676" t="s">
        <v>228</v>
      </c>
      <c r="AC29" s="619"/>
      <c r="AD29" s="625"/>
      <c r="AE29" s="625"/>
      <c r="AF29" s="625"/>
      <c r="AG29" s="625"/>
      <c r="AH29" s="625"/>
      <c r="AI29" s="626"/>
      <c r="AJ29" s="625"/>
      <c r="AK29" s="626"/>
      <c r="AL29" s="626"/>
      <c r="AM29" s="626"/>
      <c r="AN29" s="626"/>
      <c r="AO29" s="626"/>
      <c r="AP29" s="626"/>
      <c r="AQ29" s="552"/>
      <c r="AR29" s="552"/>
      <c r="AS29" s="627"/>
    </row>
    <row r="30" spans="1:50" s="12" customFormat="1" ht="27.75" customHeight="1">
      <c r="A30" s="91" t="s">
        <v>128</v>
      </c>
      <c r="B30" s="109" t="s">
        <v>57</v>
      </c>
      <c r="C30" s="110"/>
      <c r="D30" s="111"/>
      <c r="E30" s="112"/>
      <c r="F30" s="335"/>
      <c r="G30" s="307">
        <v>6</v>
      </c>
      <c r="H30" s="113">
        <f t="shared" si="2"/>
        <v>180</v>
      </c>
      <c r="I30" s="114"/>
      <c r="J30" s="114"/>
      <c r="K30" s="110"/>
      <c r="L30" s="110"/>
      <c r="M30" s="386"/>
      <c r="N30" s="91"/>
      <c r="O30" s="277"/>
      <c r="P30" s="115"/>
      <c r="Q30" s="596"/>
      <c r="R30" s="117"/>
      <c r="S30" s="260"/>
      <c r="T30" s="118"/>
      <c r="U30" s="260"/>
      <c r="V30" s="118"/>
      <c r="W30" s="260"/>
      <c r="X30" s="118"/>
      <c r="Y30" s="260"/>
      <c r="Z30" s="118"/>
      <c r="AB30" s="677"/>
      <c r="AC30" s="619"/>
      <c r="AD30" s="625"/>
      <c r="AE30" s="625"/>
      <c r="AF30" s="625"/>
      <c r="AG30" s="628"/>
      <c r="AH30" s="628"/>
      <c r="AI30" s="626"/>
      <c r="AJ30" s="629"/>
      <c r="AK30" s="629"/>
      <c r="AL30" s="629"/>
      <c r="AM30" s="629"/>
      <c r="AN30" s="629"/>
      <c r="AO30" s="629"/>
      <c r="AP30" s="629"/>
      <c r="AQ30" s="629"/>
      <c r="AR30" s="629"/>
      <c r="AS30" s="629"/>
      <c r="AT30" s="6"/>
      <c r="AU30" s="6"/>
      <c r="AV30" s="6"/>
      <c r="AW30" s="6"/>
      <c r="AX30" s="6"/>
    </row>
    <row r="31" spans="1:50" s="12" customFormat="1" ht="20.25" customHeight="1" thickBot="1">
      <c r="A31" s="108"/>
      <c r="B31" s="72" t="s">
        <v>48</v>
      </c>
      <c r="C31" s="119"/>
      <c r="D31" s="120"/>
      <c r="E31" s="121"/>
      <c r="F31" s="522"/>
      <c r="G31" s="313">
        <v>2</v>
      </c>
      <c r="H31" s="328">
        <f t="shared" si="2"/>
        <v>60</v>
      </c>
      <c r="I31" s="122"/>
      <c r="J31" s="123"/>
      <c r="K31" s="119"/>
      <c r="L31" s="119"/>
      <c r="M31" s="387"/>
      <c r="N31" s="124"/>
      <c r="O31" s="293"/>
      <c r="P31" s="124"/>
      <c r="Q31" s="293"/>
      <c r="R31" s="124"/>
      <c r="S31" s="261"/>
      <c r="T31" s="125"/>
      <c r="U31" s="261"/>
      <c r="V31" s="125"/>
      <c r="W31" s="261"/>
      <c r="X31" s="125"/>
      <c r="Y31" s="261"/>
      <c r="Z31" s="125"/>
      <c r="AB31" s="677"/>
      <c r="AC31" s="630"/>
      <c r="AD31" s="630"/>
      <c r="AE31" s="630"/>
      <c r="AF31" s="630"/>
      <c r="AG31" s="630"/>
      <c r="AH31" s="630"/>
      <c r="AI31" s="630"/>
      <c r="AJ31" s="629"/>
      <c r="AK31" s="629"/>
      <c r="AL31" s="629"/>
      <c r="AM31" s="629"/>
      <c r="AN31" s="629"/>
      <c r="AO31" s="629"/>
      <c r="AP31" s="629"/>
      <c r="AQ31" s="629"/>
      <c r="AR31" s="629"/>
      <c r="AS31" s="629"/>
      <c r="AT31" s="6"/>
      <c r="AU31" s="6"/>
      <c r="AV31" s="6"/>
      <c r="AW31" s="6"/>
      <c r="AX31" s="6"/>
    </row>
    <row r="32" spans="1:45" s="6" customFormat="1" ht="18.75" customHeight="1" thickBot="1">
      <c r="A32" s="91" t="s">
        <v>129</v>
      </c>
      <c r="B32" s="98" t="s">
        <v>58</v>
      </c>
      <c r="C32" s="126">
        <v>9</v>
      </c>
      <c r="D32" s="126"/>
      <c r="E32" s="127"/>
      <c r="F32" s="524"/>
      <c r="G32" s="309">
        <v>4</v>
      </c>
      <c r="H32" s="516">
        <f t="shared" si="2"/>
        <v>120</v>
      </c>
      <c r="I32" s="77">
        <f>SUM(J32:L32)</f>
        <v>12</v>
      </c>
      <c r="J32" s="128">
        <v>8</v>
      </c>
      <c r="K32" s="126">
        <v>4</v>
      </c>
      <c r="L32" s="126"/>
      <c r="M32" s="383">
        <f>H32-I32</f>
        <v>108</v>
      </c>
      <c r="N32" s="129"/>
      <c r="O32" s="279"/>
      <c r="P32" s="131">
        <v>6</v>
      </c>
      <c r="Q32" s="597">
        <v>6</v>
      </c>
      <c r="R32" s="129"/>
      <c r="S32" s="262"/>
      <c r="T32" s="134"/>
      <c r="U32" s="262"/>
      <c r="V32" s="134"/>
      <c r="W32" s="262"/>
      <c r="X32" s="134"/>
      <c r="Y32" s="654"/>
      <c r="Z32" s="135"/>
      <c r="AB32" s="679" t="s">
        <v>226</v>
      </c>
      <c r="AC32" s="630"/>
      <c r="AD32" s="625"/>
      <c r="AE32" s="625"/>
      <c r="AF32" s="631"/>
      <c r="AG32" s="630"/>
      <c r="AH32" s="632"/>
      <c r="AI32" s="630"/>
      <c r="AJ32" s="628"/>
      <c r="AK32" s="626"/>
      <c r="AL32" s="626"/>
      <c r="AM32" s="626"/>
      <c r="AN32" s="626"/>
      <c r="AO32" s="626"/>
      <c r="AP32" s="626"/>
      <c r="AQ32" s="626"/>
      <c r="AR32" s="626"/>
      <c r="AS32" s="626"/>
    </row>
    <row r="33" spans="1:45" s="6" customFormat="1" ht="22.5" customHeight="1" thickBot="1">
      <c r="A33" s="91" t="s">
        <v>130</v>
      </c>
      <c r="B33" s="136" t="s">
        <v>116</v>
      </c>
      <c r="C33" s="137"/>
      <c r="D33" s="139"/>
      <c r="E33" s="190"/>
      <c r="F33" s="523"/>
      <c r="G33" s="308">
        <v>3</v>
      </c>
      <c r="H33" s="328">
        <f t="shared" si="2"/>
        <v>90</v>
      </c>
      <c r="I33" s="138"/>
      <c r="J33" s="138"/>
      <c r="K33" s="139"/>
      <c r="L33" s="139"/>
      <c r="M33" s="388"/>
      <c r="N33" s="75"/>
      <c r="O33" s="297"/>
      <c r="P33" s="172"/>
      <c r="Q33" s="298"/>
      <c r="R33" s="173"/>
      <c r="S33" s="268"/>
      <c r="T33" s="173"/>
      <c r="U33" s="268"/>
      <c r="V33" s="520"/>
      <c r="W33" s="521"/>
      <c r="X33" s="520"/>
      <c r="Y33" s="521"/>
      <c r="Z33" s="520"/>
      <c r="AB33" s="676"/>
      <c r="AC33" s="619"/>
      <c r="AD33" s="619"/>
      <c r="AE33" s="619"/>
      <c r="AF33" s="625"/>
      <c r="AG33" s="625"/>
      <c r="AH33" s="625"/>
      <c r="AI33" s="626"/>
      <c r="AJ33" s="626"/>
      <c r="AK33" s="626"/>
      <c r="AL33" s="626"/>
      <c r="AM33" s="626"/>
      <c r="AN33" s="626"/>
      <c r="AO33" s="629"/>
      <c r="AP33" s="629"/>
      <c r="AQ33" s="629"/>
      <c r="AR33" s="629"/>
      <c r="AS33" s="629"/>
    </row>
    <row r="34" spans="1:45" s="6" customFormat="1" ht="36.75" customHeight="1" thickBot="1">
      <c r="A34" s="519" t="s">
        <v>131</v>
      </c>
      <c r="B34" s="182" t="s">
        <v>203</v>
      </c>
      <c r="C34" s="149"/>
      <c r="D34" s="149" t="s">
        <v>96</v>
      </c>
      <c r="E34" s="150"/>
      <c r="F34" s="149"/>
      <c r="G34" s="309">
        <v>3.5</v>
      </c>
      <c r="H34" s="516">
        <f>G34*30</f>
        <v>105</v>
      </c>
      <c r="I34" s="128">
        <f>SUM(J34:L34)</f>
        <v>6</v>
      </c>
      <c r="J34" s="128">
        <v>6</v>
      </c>
      <c r="K34" s="126"/>
      <c r="L34" s="126"/>
      <c r="M34" s="383">
        <f>H34-I34</f>
        <v>99</v>
      </c>
      <c r="N34" s="81"/>
      <c r="O34" s="294"/>
      <c r="P34" s="130"/>
      <c r="Q34" s="279"/>
      <c r="R34" s="134"/>
      <c r="S34" s="302"/>
      <c r="T34" s="151"/>
      <c r="U34" s="302"/>
      <c r="V34" s="83">
        <v>6</v>
      </c>
      <c r="W34" s="262"/>
      <c r="X34" s="130"/>
      <c r="Y34" s="279"/>
      <c r="Z34" s="228"/>
      <c r="AB34" s="676" t="s">
        <v>228</v>
      </c>
      <c r="AC34" s="619"/>
      <c r="AD34" s="625"/>
      <c r="AE34" s="625"/>
      <c r="AF34" s="625"/>
      <c r="AG34" s="625"/>
      <c r="AH34" s="625"/>
      <c r="AI34" s="626"/>
      <c r="AJ34" s="625"/>
      <c r="AK34" s="626"/>
      <c r="AL34" s="626"/>
      <c r="AM34" s="626"/>
      <c r="AN34" s="626"/>
      <c r="AO34" s="626"/>
      <c r="AP34" s="626"/>
      <c r="AQ34" s="625"/>
      <c r="AR34" s="625"/>
      <c r="AS34" s="627"/>
    </row>
    <row r="35" spans="1:45" s="6" customFormat="1" ht="24.75" customHeight="1">
      <c r="A35" s="91" t="s">
        <v>132</v>
      </c>
      <c r="B35" s="109" t="s">
        <v>43</v>
      </c>
      <c r="C35" s="111"/>
      <c r="D35" s="111"/>
      <c r="E35" s="112"/>
      <c r="F35" s="335"/>
      <c r="G35" s="307">
        <v>15</v>
      </c>
      <c r="H35" s="113">
        <f t="shared" si="2"/>
        <v>450</v>
      </c>
      <c r="I35" s="114"/>
      <c r="J35" s="114"/>
      <c r="K35" s="110"/>
      <c r="L35" s="110"/>
      <c r="M35" s="386"/>
      <c r="N35" s="91"/>
      <c r="O35" s="277"/>
      <c r="P35" s="115"/>
      <c r="Q35" s="277"/>
      <c r="R35" s="117"/>
      <c r="S35" s="263"/>
      <c r="T35" s="117"/>
      <c r="U35" s="263"/>
      <c r="V35" s="117"/>
      <c r="W35" s="263"/>
      <c r="X35" s="117"/>
      <c r="Y35" s="263"/>
      <c r="Z35" s="118"/>
      <c r="AB35" s="676"/>
      <c r="AC35" s="619"/>
      <c r="AD35" s="625"/>
      <c r="AE35" s="625"/>
      <c r="AF35" s="625"/>
      <c r="AG35" s="625"/>
      <c r="AH35" s="625"/>
      <c r="AI35" s="626"/>
      <c r="AJ35" s="626"/>
      <c r="AK35" s="626"/>
      <c r="AL35" s="626"/>
      <c r="AM35" s="626"/>
      <c r="AN35" s="626"/>
      <c r="AO35" s="626"/>
      <c r="AP35" s="626"/>
      <c r="AQ35" s="626"/>
      <c r="AR35" s="626"/>
      <c r="AS35" s="629"/>
    </row>
    <row r="36" spans="1:45" s="6" customFormat="1" ht="20.25" customHeight="1" thickBot="1">
      <c r="A36" s="108"/>
      <c r="B36" s="153" t="s">
        <v>48</v>
      </c>
      <c r="C36" s="154"/>
      <c r="D36" s="155"/>
      <c r="E36" s="156"/>
      <c r="F36" s="319"/>
      <c r="G36" s="307">
        <v>5.5</v>
      </c>
      <c r="H36" s="113">
        <f t="shared" si="2"/>
        <v>165</v>
      </c>
      <c r="I36" s="103"/>
      <c r="J36" s="157"/>
      <c r="K36" s="158"/>
      <c r="L36" s="158"/>
      <c r="M36" s="390"/>
      <c r="N36" s="159"/>
      <c r="O36" s="295"/>
      <c r="P36" s="159"/>
      <c r="Q36" s="295"/>
      <c r="R36" s="159"/>
      <c r="S36" s="266"/>
      <c r="T36" s="160"/>
      <c r="U36" s="266"/>
      <c r="V36" s="160"/>
      <c r="W36" s="266"/>
      <c r="X36" s="160"/>
      <c r="Y36" s="266"/>
      <c r="Z36" s="160"/>
      <c r="AB36" s="676"/>
      <c r="AC36" s="630"/>
      <c r="AD36" s="630"/>
      <c r="AE36" s="630"/>
      <c r="AF36" s="630"/>
      <c r="AG36" s="630"/>
      <c r="AH36" s="630"/>
      <c r="AI36" s="630"/>
      <c r="AJ36" s="626"/>
      <c r="AK36" s="626"/>
      <c r="AL36" s="626"/>
      <c r="AM36" s="626"/>
      <c r="AN36" s="626"/>
      <c r="AO36" s="626"/>
      <c r="AP36" s="626"/>
      <c r="AQ36" s="626"/>
      <c r="AR36" s="626"/>
      <c r="AS36" s="626"/>
    </row>
    <row r="37" spans="1:45" s="6" customFormat="1" ht="24" customHeight="1" thickBot="1">
      <c r="A37" s="91"/>
      <c r="B37" s="72" t="s">
        <v>135</v>
      </c>
      <c r="C37" s="143"/>
      <c r="D37" s="143"/>
      <c r="E37" s="161"/>
      <c r="F37" s="525"/>
      <c r="G37" s="314">
        <v>9.5</v>
      </c>
      <c r="H37" s="328">
        <f t="shared" si="2"/>
        <v>285</v>
      </c>
      <c r="I37" s="162">
        <f>SUM(J37:L37)</f>
        <v>36</v>
      </c>
      <c r="J37" s="138">
        <v>24</v>
      </c>
      <c r="K37" s="139"/>
      <c r="L37" s="139">
        <v>12</v>
      </c>
      <c r="M37" s="388">
        <f>H37-I37</f>
        <v>249</v>
      </c>
      <c r="N37" s="107"/>
      <c r="O37" s="296"/>
      <c r="P37" s="163"/>
      <c r="Q37" s="293"/>
      <c r="R37" s="124"/>
      <c r="S37" s="264"/>
      <c r="T37" s="148"/>
      <c r="U37" s="264"/>
      <c r="V37" s="125"/>
      <c r="W37" s="261"/>
      <c r="X37" s="125"/>
      <c r="Y37" s="261"/>
      <c r="Z37" s="125"/>
      <c r="AB37" s="676"/>
      <c r="AC37" s="54"/>
      <c r="AD37" s="552"/>
      <c r="AE37" s="552"/>
      <c r="AF37" s="552"/>
      <c r="AG37" s="630"/>
      <c r="AH37" s="630"/>
      <c r="AI37" s="630"/>
      <c r="AJ37" s="626"/>
      <c r="AK37" s="626"/>
      <c r="AL37" s="626"/>
      <c r="AM37" s="626"/>
      <c r="AN37" s="626"/>
      <c r="AO37" s="629"/>
      <c r="AP37" s="629"/>
      <c r="AQ37" s="629"/>
      <c r="AR37" s="629"/>
      <c r="AS37" s="629"/>
    </row>
    <row r="38" spans="1:45" s="6" customFormat="1" ht="18.75" customHeight="1" thickBot="1">
      <c r="A38" s="519" t="s">
        <v>133</v>
      </c>
      <c r="B38" s="98" t="s">
        <v>59</v>
      </c>
      <c r="C38" s="164"/>
      <c r="D38" s="164" t="s">
        <v>34</v>
      </c>
      <c r="E38" s="150"/>
      <c r="F38" s="149"/>
      <c r="G38" s="315">
        <v>4.5</v>
      </c>
      <c r="H38" s="516">
        <f t="shared" si="2"/>
        <v>135</v>
      </c>
      <c r="I38" s="165">
        <f>SUM(J38:L38)</f>
        <v>18</v>
      </c>
      <c r="J38" s="166">
        <v>12</v>
      </c>
      <c r="K38" s="167"/>
      <c r="L38" s="167">
        <v>6</v>
      </c>
      <c r="M38" s="383">
        <f>H38-I38</f>
        <v>117</v>
      </c>
      <c r="N38" s="151">
        <v>12</v>
      </c>
      <c r="O38" s="270">
        <v>6</v>
      </c>
      <c r="P38" s="83"/>
      <c r="Q38" s="598"/>
      <c r="R38" s="129"/>
      <c r="S38" s="262"/>
      <c r="T38" s="134"/>
      <c r="U38" s="262"/>
      <c r="V38" s="168"/>
      <c r="W38" s="267"/>
      <c r="X38" s="168"/>
      <c r="Y38" s="655"/>
      <c r="Z38" s="169"/>
      <c r="AB38" s="676" t="s">
        <v>226</v>
      </c>
      <c r="AC38" s="633"/>
      <c r="AD38" s="625"/>
      <c r="AE38" s="631"/>
      <c r="AF38" s="552"/>
      <c r="AG38" s="54"/>
      <c r="AH38" s="54"/>
      <c r="AI38" s="630"/>
      <c r="AJ38" s="626"/>
      <c r="AK38" s="626"/>
      <c r="AL38" s="626"/>
      <c r="AM38" s="626"/>
      <c r="AN38" s="626"/>
      <c r="AO38" s="629"/>
      <c r="AP38" s="629"/>
      <c r="AQ38" s="629"/>
      <c r="AR38" s="629"/>
      <c r="AS38" s="629"/>
    </row>
    <row r="39" spans="1:45" s="6" customFormat="1" ht="20.25" customHeight="1" thickBot="1">
      <c r="A39" s="519" t="s">
        <v>134</v>
      </c>
      <c r="B39" s="98" t="s">
        <v>59</v>
      </c>
      <c r="C39" s="170" t="s">
        <v>35</v>
      </c>
      <c r="D39" s="170"/>
      <c r="E39" s="312"/>
      <c r="F39" s="528"/>
      <c r="G39" s="315">
        <v>5</v>
      </c>
      <c r="H39" s="516">
        <f t="shared" si="2"/>
        <v>150</v>
      </c>
      <c r="I39" s="165">
        <f>SUM(J39:L39)</f>
        <v>18</v>
      </c>
      <c r="J39" s="166">
        <v>12</v>
      </c>
      <c r="K39" s="167"/>
      <c r="L39" s="167">
        <v>6</v>
      </c>
      <c r="M39" s="383">
        <f>H39-I39</f>
        <v>132</v>
      </c>
      <c r="N39" s="81"/>
      <c r="O39" s="265"/>
      <c r="P39" s="131">
        <v>12</v>
      </c>
      <c r="Q39" s="270">
        <v>6</v>
      </c>
      <c r="R39" s="78"/>
      <c r="S39" s="262"/>
      <c r="T39" s="134"/>
      <c r="U39" s="262"/>
      <c r="V39" s="168"/>
      <c r="W39" s="267"/>
      <c r="X39" s="168"/>
      <c r="Y39" s="655"/>
      <c r="Z39" s="169"/>
      <c r="AB39" s="676" t="s">
        <v>226</v>
      </c>
      <c r="AC39" s="619"/>
      <c r="AD39" s="625"/>
      <c r="AE39" s="552"/>
      <c r="AF39" s="631"/>
      <c r="AG39" s="634"/>
      <c r="AH39" s="631"/>
      <c r="AI39" s="635"/>
      <c r="AJ39" s="626"/>
      <c r="AK39" s="626"/>
      <c r="AL39" s="626"/>
      <c r="AM39" s="626"/>
      <c r="AN39" s="626"/>
      <c r="AO39" s="629"/>
      <c r="AP39" s="629"/>
      <c r="AQ39" s="629"/>
      <c r="AR39" s="629"/>
      <c r="AS39" s="629"/>
    </row>
    <row r="40" spans="1:45" s="6" customFormat="1" ht="33" customHeight="1" thickBot="1">
      <c r="A40" s="91" t="s">
        <v>136</v>
      </c>
      <c r="B40" s="109" t="s">
        <v>60</v>
      </c>
      <c r="C40" s="91"/>
      <c r="D40" s="91"/>
      <c r="E40" s="171"/>
      <c r="F40" s="526"/>
      <c r="G40" s="307">
        <v>7</v>
      </c>
      <c r="H40" s="113">
        <f t="shared" si="2"/>
        <v>210</v>
      </c>
      <c r="I40" s="114"/>
      <c r="J40" s="114"/>
      <c r="K40" s="110"/>
      <c r="L40" s="110"/>
      <c r="M40" s="386"/>
      <c r="N40" s="75"/>
      <c r="O40" s="297"/>
      <c r="P40" s="527"/>
      <c r="Q40" s="298"/>
      <c r="R40" s="173"/>
      <c r="S40" s="268"/>
      <c r="T40" s="172"/>
      <c r="U40" s="298"/>
      <c r="V40" s="173"/>
      <c r="W40" s="268"/>
      <c r="X40" s="173"/>
      <c r="Y40" s="268"/>
      <c r="Z40" s="117"/>
      <c r="AB40" s="676"/>
      <c r="AC40" s="619"/>
      <c r="AD40" s="619"/>
      <c r="AE40" s="619"/>
      <c r="AF40" s="636"/>
      <c r="AG40" s="625"/>
      <c r="AH40" s="625"/>
      <c r="AI40" s="626"/>
      <c r="AJ40" s="626"/>
      <c r="AK40" s="626"/>
      <c r="AL40" s="626"/>
      <c r="AM40" s="625"/>
      <c r="AN40" s="625"/>
      <c r="AO40" s="626"/>
      <c r="AP40" s="626"/>
      <c r="AQ40" s="626"/>
      <c r="AR40" s="626"/>
      <c r="AS40" s="626"/>
    </row>
    <row r="41" spans="1:45" s="6" customFormat="1" ht="22.5" customHeight="1" thickBot="1">
      <c r="A41" s="84"/>
      <c r="B41" s="72" t="s">
        <v>48</v>
      </c>
      <c r="C41" s="75"/>
      <c r="D41" s="75"/>
      <c r="E41" s="174"/>
      <c r="F41" s="333"/>
      <c r="G41" s="308">
        <v>1.5</v>
      </c>
      <c r="H41" s="328">
        <f t="shared" si="2"/>
        <v>45</v>
      </c>
      <c r="I41" s="138"/>
      <c r="J41" s="138"/>
      <c r="K41" s="139"/>
      <c r="L41" s="139"/>
      <c r="M41" s="388"/>
      <c r="N41" s="146"/>
      <c r="O41" s="272"/>
      <c r="P41" s="147"/>
      <c r="Q41" s="278"/>
      <c r="R41" s="148"/>
      <c r="S41" s="264"/>
      <c r="T41" s="147"/>
      <c r="U41" s="278"/>
      <c r="V41" s="148"/>
      <c r="W41" s="264"/>
      <c r="X41" s="148"/>
      <c r="Y41" s="264"/>
      <c r="Z41" s="148"/>
      <c r="AB41" s="676"/>
      <c r="AC41" s="619"/>
      <c r="AD41" s="619"/>
      <c r="AE41" s="619"/>
      <c r="AF41" s="625"/>
      <c r="AG41" s="625"/>
      <c r="AH41" s="625"/>
      <c r="AI41" s="626"/>
      <c r="AJ41" s="626"/>
      <c r="AK41" s="626"/>
      <c r="AL41" s="626"/>
      <c r="AM41" s="625"/>
      <c r="AN41" s="625"/>
      <c r="AO41" s="626"/>
      <c r="AP41" s="626"/>
      <c r="AQ41" s="626"/>
      <c r="AR41" s="626"/>
      <c r="AS41" s="626"/>
    </row>
    <row r="42" spans="1:45" s="6" customFormat="1" ht="24.75" customHeight="1" thickBot="1">
      <c r="A42" s="91" t="s">
        <v>137</v>
      </c>
      <c r="B42" s="98" t="s">
        <v>58</v>
      </c>
      <c r="C42" s="81" t="s">
        <v>37</v>
      </c>
      <c r="D42" s="81"/>
      <c r="E42" s="191"/>
      <c r="F42" s="529"/>
      <c r="G42" s="309">
        <v>4</v>
      </c>
      <c r="H42" s="516">
        <f t="shared" si="2"/>
        <v>120</v>
      </c>
      <c r="I42" s="128">
        <f>SUM(J42:L42)</f>
        <v>12</v>
      </c>
      <c r="J42" s="128">
        <v>8</v>
      </c>
      <c r="K42" s="126">
        <v>4</v>
      </c>
      <c r="L42" s="126"/>
      <c r="M42" s="383">
        <f>H42-I42</f>
        <v>108</v>
      </c>
      <c r="N42" s="81"/>
      <c r="O42" s="273"/>
      <c r="P42" s="130"/>
      <c r="Q42" s="279"/>
      <c r="R42" s="134"/>
      <c r="S42" s="262"/>
      <c r="T42" s="131">
        <v>6</v>
      </c>
      <c r="U42" s="270">
        <v>6</v>
      </c>
      <c r="V42" s="134"/>
      <c r="W42" s="262"/>
      <c r="X42" s="134"/>
      <c r="Y42" s="654"/>
      <c r="Z42" s="135"/>
      <c r="AB42" s="676" t="s">
        <v>223</v>
      </c>
      <c r="AC42" s="619"/>
      <c r="AD42" s="619"/>
      <c r="AE42" s="619"/>
      <c r="AF42" s="625"/>
      <c r="AG42" s="625"/>
      <c r="AH42" s="625"/>
      <c r="AI42" s="626"/>
      <c r="AJ42" s="626"/>
      <c r="AK42" s="626"/>
      <c r="AL42" s="626"/>
      <c r="AM42" s="631"/>
      <c r="AN42" s="631"/>
      <c r="AO42" s="626"/>
      <c r="AP42" s="626"/>
      <c r="AQ42" s="626"/>
      <c r="AR42" s="626"/>
      <c r="AS42" s="626"/>
    </row>
    <row r="43" spans="1:50" s="35" customFormat="1" ht="37.5" customHeight="1" thickBot="1">
      <c r="A43" s="91" t="s">
        <v>138</v>
      </c>
      <c r="B43" s="409" t="s">
        <v>216</v>
      </c>
      <c r="C43" s="410"/>
      <c r="D43" s="410"/>
      <c r="E43" s="411"/>
      <c r="F43" s="412">
        <v>13</v>
      </c>
      <c r="G43" s="413">
        <v>1.5</v>
      </c>
      <c r="H43" s="414">
        <f t="shared" si="2"/>
        <v>45</v>
      </c>
      <c r="I43" s="415">
        <f>SUM(J43:L43)</f>
        <v>8</v>
      </c>
      <c r="J43" s="415"/>
      <c r="K43" s="416"/>
      <c r="L43" s="416">
        <v>8</v>
      </c>
      <c r="M43" s="378">
        <f>H43-I43</f>
        <v>37</v>
      </c>
      <c r="N43" s="379"/>
      <c r="O43" s="379"/>
      <c r="P43" s="417"/>
      <c r="Q43" s="417"/>
      <c r="R43" s="379"/>
      <c r="S43" s="379"/>
      <c r="T43" s="418"/>
      <c r="U43" s="418"/>
      <c r="V43" s="419">
        <v>4</v>
      </c>
      <c r="W43" s="419">
        <v>4</v>
      </c>
      <c r="X43" s="379"/>
      <c r="Y43" s="379"/>
      <c r="Z43" s="420"/>
      <c r="AA43" s="49"/>
      <c r="AB43" s="4" t="s">
        <v>224</v>
      </c>
      <c r="AC43" s="8"/>
      <c r="AD43" s="8"/>
      <c r="AE43" s="8"/>
      <c r="AF43" s="4"/>
      <c r="AG43" s="4"/>
      <c r="AH43" s="4"/>
      <c r="AI43" s="8"/>
      <c r="AJ43" s="8"/>
      <c r="AK43" s="8"/>
      <c r="AL43" s="8"/>
      <c r="AM43" s="552"/>
      <c r="AN43" s="552"/>
      <c r="AO43" s="631"/>
      <c r="AP43" s="631"/>
      <c r="AQ43" s="8"/>
      <c r="AR43" s="8"/>
      <c r="AS43" s="8"/>
      <c r="AT43" s="8"/>
      <c r="AU43" s="8"/>
      <c r="AV43" s="8"/>
      <c r="AW43" s="8"/>
      <c r="AX43" s="8"/>
    </row>
    <row r="44" spans="1:45" s="6" customFormat="1" ht="24.75" customHeight="1" thickBot="1">
      <c r="A44" s="91" t="s">
        <v>126</v>
      </c>
      <c r="B44" s="109" t="s">
        <v>240</v>
      </c>
      <c r="C44" s="110">
        <v>9</v>
      </c>
      <c r="D44" s="111"/>
      <c r="E44" s="112"/>
      <c r="F44" s="222"/>
      <c r="G44" s="329">
        <v>5</v>
      </c>
      <c r="H44" s="330">
        <f t="shared" si="2"/>
        <v>150</v>
      </c>
      <c r="I44" s="128">
        <f>SUM(J44:L44)</f>
        <v>12</v>
      </c>
      <c r="J44" s="128">
        <v>8</v>
      </c>
      <c r="K44" s="126">
        <v>4</v>
      </c>
      <c r="L44" s="126"/>
      <c r="M44" s="383">
        <f>H44-I44</f>
        <v>138</v>
      </c>
      <c r="N44" s="70"/>
      <c r="O44" s="332"/>
      <c r="P44" s="331" t="s">
        <v>241</v>
      </c>
      <c r="Q44" s="332" t="s">
        <v>241</v>
      </c>
      <c r="R44" s="160"/>
      <c r="S44" s="266"/>
      <c r="T44" s="160"/>
      <c r="U44" s="266"/>
      <c r="V44" s="160"/>
      <c r="W44" s="266"/>
      <c r="X44" s="160"/>
      <c r="Y44" s="266"/>
      <c r="Z44" s="160"/>
      <c r="AB44" s="676" t="s">
        <v>225</v>
      </c>
      <c r="AC44" s="619"/>
      <c r="AD44" s="625"/>
      <c r="AE44" s="625"/>
      <c r="AF44" s="625"/>
      <c r="AG44" s="625"/>
      <c r="AH44" s="625"/>
      <c r="AI44" s="626"/>
      <c r="AJ44" s="626"/>
      <c r="AK44" s="626"/>
      <c r="AL44" s="626"/>
      <c r="AM44" s="626"/>
      <c r="AN44" s="626"/>
      <c r="AO44" s="626"/>
      <c r="AP44" s="626"/>
      <c r="AQ44" s="626"/>
      <c r="AR44" s="626"/>
      <c r="AS44" s="626"/>
    </row>
    <row r="45" spans="1:50" s="33" customFormat="1" ht="28.5" customHeight="1" thickBot="1">
      <c r="A45" s="91" t="s">
        <v>204</v>
      </c>
      <c r="B45" s="421" t="s">
        <v>62</v>
      </c>
      <c r="C45" s="410"/>
      <c r="D45" s="410"/>
      <c r="E45" s="422" t="s">
        <v>36</v>
      </c>
      <c r="F45" s="410"/>
      <c r="G45" s="413">
        <v>1</v>
      </c>
      <c r="H45" s="414">
        <f t="shared" si="2"/>
        <v>30</v>
      </c>
      <c r="I45" s="415">
        <f>SUM(J45:L45)</f>
        <v>8</v>
      </c>
      <c r="J45" s="415"/>
      <c r="K45" s="416"/>
      <c r="L45" s="416">
        <v>8</v>
      </c>
      <c r="M45" s="378">
        <f>H45-I45</f>
        <v>22</v>
      </c>
      <c r="N45" s="410"/>
      <c r="O45" s="423"/>
      <c r="P45" s="423"/>
      <c r="Q45" s="279"/>
      <c r="R45" s="419">
        <v>4</v>
      </c>
      <c r="S45" s="419">
        <v>4</v>
      </c>
      <c r="T45" s="423"/>
      <c r="U45" s="279"/>
      <c r="V45" s="424"/>
      <c r="W45" s="424"/>
      <c r="X45" s="424"/>
      <c r="Y45" s="262"/>
      <c r="Z45" s="425"/>
      <c r="AA45" s="49"/>
      <c r="AB45" s="676" t="s">
        <v>223</v>
      </c>
      <c r="AC45" s="619"/>
      <c r="AD45" s="625"/>
      <c r="AE45" s="625"/>
      <c r="AF45" s="625"/>
      <c r="AG45" s="625"/>
      <c r="AH45" s="625"/>
      <c r="AI45" s="631"/>
      <c r="AJ45" s="631"/>
      <c r="AK45" s="631"/>
      <c r="AL45" s="631"/>
      <c r="AM45" s="625"/>
      <c r="AN45" s="625"/>
      <c r="AO45" s="626"/>
      <c r="AP45" s="626"/>
      <c r="AQ45" s="626"/>
      <c r="AR45" s="626"/>
      <c r="AS45" s="626"/>
      <c r="AT45" s="6"/>
      <c r="AU45" s="6"/>
      <c r="AV45" s="6"/>
      <c r="AW45" s="6"/>
      <c r="AX45" s="6"/>
    </row>
    <row r="46" spans="1:45" s="6" customFormat="1" ht="33.75" customHeight="1">
      <c r="A46" s="91" t="s">
        <v>139</v>
      </c>
      <c r="B46" s="532" t="s">
        <v>63</v>
      </c>
      <c r="C46" s="137"/>
      <c r="D46" s="137"/>
      <c r="E46" s="190"/>
      <c r="F46" s="523"/>
      <c r="G46" s="308">
        <v>4</v>
      </c>
      <c r="H46" s="328">
        <f t="shared" si="2"/>
        <v>120</v>
      </c>
      <c r="I46" s="138"/>
      <c r="J46" s="138"/>
      <c r="K46" s="139"/>
      <c r="L46" s="139"/>
      <c r="M46" s="388"/>
      <c r="N46" s="75"/>
      <c r="O46" s="298"/>
      <c r="P46" s="172"/>
      <c r="Q46" s="298"/>
      <c r="R46" s="173"/>
      <c r="S46" s="268"/>
      <c r="T46" s="173"/>
      <c r="U46" s="268"/>
      <c r="V46" s="173"/>
      <c r="W46" s="268"/>
      <c r="X46" s="173"/>
      <c r="Y46" s="656"/>
      <c r="Z46" s="216"/>
      <c r="AB46" s="676"/>
      <c r="AC46" s="619"/>
      <c r="AD46" s="625"/>
      <c r="AE46" s="625"/>
      <c r="AF46" s="625"/>
      <c r="AG46" s="625"/>
      <c r="AH46" s="625"/>
      <c r="AI46" s="626"/>
      <c r="AJ46" s="626"/>
      <c r="AK46" s="626"/>
      <c r="AL46" s="626"/>
      <c r="AM46" s="626"/>
      <c r="AN46" s="626"/>
      <c r="AO46" s="626"/>
      <c r="AP46" s="626"/>
      <c r="AQ46" s="626"/>
      <c r="AR46" s="626"/>
      <c r="AS46" s="626"/>
    </row>
    <row r="47" spans="1:45" s="6" customFormat="1" ht="18" customHeight="1" thickBot="1">
      <c r="A47" s="71"/>
      <c r="B47" s="72" t="s">
        <v>48</v>
      </c>
      <c r="C47" s="142"/>
      <c r="D47" s="142"/>
      <c r="E47" s="334"/>
      <c r="F47" s="334"/>
      <c r="G47" s="530">
        <v>1</v>
      </c>
      <c r="H47" s="531">
        <f t="shared" si="2"/>
        <v>30</v>
      </c>
      <c r="I47" s="145"/>
      <c r="J47" s="145"/>
      <c r="K47" s="143"/>
      <c r="L47" s="143"/>
      <c r="M47" s="389"/>
      <c r="N47" s="146"/>
      <c r="O47" s="278"/>
      <c r="P47" s="147"/>
      <c r="Q47" s="278"/>
      <c r="R47" s="148"/>
      <c r="S47" s="264"/>
      <c r="T47" s="148"/>
      <c r="U47" s="264"/>
      <c r="V47" s="148"/>
      <c r="W47" s="264"/>
      <c r="X47" s="148"/>
      <c r="Y47" s="264"/>
      <c r="Z47" s="148"/>
      <c r="AB47" s="676"/>
      <c r="AC47" s="619"/>
      <c r="AD47" s="625"/>
      <c r="AE47" s="625"/>
      <c r="AF47" s="625"/>
      <c r="AG47" s="625"/>
      <c r="AH47" s="625"/>
      <c r="AI47" s="626"/>
      <c r="AJ47" s="626"/>
      <c r="AK47" s="626"/>
      <c r="AL47" s="626"/>
      <c r="AM47" s="626"/>
      <c r="AN47" s="626"/>
      <c r="AO47" s="626"/>
      <c r="AP47" s="626"/>
      <c r="AQ47" s="626"/>
      <c r="AR47" s="626"/>
      <c r="AS47" s="626"/>
    </row>
    <row r="48" spans="1:45" s="6" customFormat="1" ht="25.5" customHeight="1" thickBot="1">
      <c r="A48" s="91" t="s">
        <v>140</v>
      </c>
      <c r="B48" s="98" t="s">
        <v>59</v>
      </c>
      <c r="C48" s="149"/>
      <c r="D48" s="149" t="s">
        <v>35</v>
      </c>
      <c r="E48" s="152"/>
      <c r="F48" s="151"/>
      <c r="G48" s="309">
        <v>3</v>
      </c>
      <c r="H48" s="516">
        <f t="shared" si="2"/>
        <v>90</v>
      </c>
      <c r="I48" s="128">
        <f>SUM(J48:L48)</f>
        <v>12</v>
      </c>
      <c r="J48" s="128">
        <v>6</v>
      </c>
      <c r="K48" s="128"/>
      <c r="L48" s="128">
        <v>6</v>
      </c>
      <c r="M48" s="383">
        <f>H48-I48</f>
        <v>78</v>
      </c>
      <c r="N48" s="81"/>
      <c r="O48" s="279"/>
      <c r="P48" s="131">
        <v>6</v>
      </c>
      <c r="Q48" s="270">
        <v>6</v>
      </c>
      <c r="R48" s="134"/>
      <c r="S48" s="262"/>
      <c r="T48" s="134"/>
      <c r="U48" s="262"/>
      <c r="V48" s="134"/>
      <c r="W48" s="262"/>
      <c r="X48" s="134"/>
      <c r="Y48" s="654"/>
      <c r="Z48" s="135"/>
      <c r="AB48" s="676" t="s">
        <v>226</v>
      </c>
      <c r="AC48" s="619"/>
      <c r="AD48" s="625"/>
      <c r="AE48" s="625"/>
      <c r="AF48" s="631"/>
      <c r="AG48" s="625"/>
      <c r="AH48" s="625"/>
      <c r="AI48" s="626"/>
      <c r="AJ48" s="626"/>
      <c r="AK48" s="626"/>
      <c r="AL48" s="626"/>
      <c r="AM48" s="626"/>
      <c r="AN48" s="626"/>
      <c r="AO48" s="626"/>
      <c r="AP48" s="626"/>
      <c r="AQ48" s="626"/>
      <c r="AR48" s="626"/>
      <c r="AS48" s="626"/>
    </row>
    <row r="49" spans="1:45" ht="21.75" customHeight="1">
      <c r="A49" s="91" t="s">
        <v>141</v>
      </c>
      <c r="B49" s="109" t="s">
        <v>64</v>
      </c>
      <c r="C49" s="91"/>
      <c r="D49" s="91"/>
      <c r="E49" s="171"/>
      <c r="F49" s="526"/>
      <c r="G49" s="307">
        <v>4</v>
      </c>
      <c r="H49" s="113">
        <f t="shared" si="2"/>
        <v>120</v>
      </c>
      <c r="I49" s="114"/>
      <c r="J49" s="114"/>
      <c r="K49" s="110"/>
      <c r="L49" s="110"/>
      <c r="M49" s="386"/>
      <c r="N49" s="91"/>
      <c r="O49" s="271"/>
      <c r="P49" s="115"/>
      <c r="Q49" s="263"/>
      <c r="R49" s="115"/>
      <c r="S49" s="271"/>
      <c r="T49" s="91"/>
      <c r="U49" s="271"/>
      <c r="V49" s="91"/>
      <c r="W49" s="271"/>
      <c r="X49" s="91"/>
      <c r="Y49" s="271"/>
      <c r="Z49" s="91"/>
      <c r="AC49" s="619"/>
      <c r="AD49" s="619"/>
      <c r="AE49" s="619"/>
      <c r="AF49" s="625"/>
      <c r="AG49" s="626"/>
      <c r="AH49" s="626"/>
      <c r="AI49" s="625"/>
      <c r="AJ49" s="619"/>
      <c r="AK49" s="619"/>
      <c r="AL49" s="619"/>
      <c r="AM49" s="619"/>
      <c r="AN49" s="619"/>
      <c r="AO49" s="619"/>
      <c r="AP49" s="619"/>
      <c r="AQ49" s="619"/>
      <c r="AR49" s="619"/>
      <c r="AS49" s="619"/>
    </row>
    <row r="50" spans="1:45" ht="20.25" customHeight="1" thickBot="1">
      <c r="A50" s="71"/>
      <c r="B50" s="72" t="s">
        <v>48</v>
      </c>
      <c r="C50" s="75"/>
      <c r="D50" s="75"/>
      <c r="E50" s="174"/>
      <c r="F50" s="333"/>
      <c r="G50" s="308">
        <v>1</v>
      </c>
      <c r="H50" s="328">
        <f t="shared" si="2"/>
        <v>30</v>
      </c>
      <c r="I50" s="138"/>
      <c r="J50" s="138"/>
      <c r="K50" s="139"/>
      <c r="L50" s="139"/>
      <c r="M50" s="388"/>
      <c r="N50" s="146"/>
      <c r="O50" s="272"/>
      <c r="P50" s="147"/>
      <c r="Q50" s="264"/>
      <c r="R50" s="147"/>
      <c r="S50" s="272"/>
      <c r="T50" s="146"/>
      <c r="U50" s="272"/>
      <c r="V50" s="146"/>
      <c r="W50" s="272"/>
      <c r="X50" s="146"/>
      <c r="Y50" s="272"/>
      <c r="Z50" s="146"/>
      <c r="AC50" s="619"/>
      <c r="AD50" s="619"/>
      <c r="AE50" s="619"/>
      <c r="AF50" s="625"/>
      <c r="AG50" s="626"/>
      <c r="AH50" s="626"/>
      <c r="AI50" s="625"/>
      <c r="AJ50" s="619"/>
      <c r="AK50" s="619"/>
      <c r="AL50" s="619"/>
      <c r="AM50" s="619"/>
      <c r="AN50" s="619"/>
      <c r="AO50" s="619"/>
      <c r="AP50" s="619"/>
      <c r="AQ50" s="619"/>
      <c r="AR50" s="619"/>
      <c r="AS50" s="619"/>
    </row>
    <row r="51" spans="1:45" ht="20.25" customHeight="1" thickBot="1">
      <c r="A51" s="91" t="s">
        <v>142</v>
      </c>
      <c r="B51" s="98" t="s">
        <v>58</v>
      </c>
      <c r="C51" s="81"/>
      <c r="D51" s="81" t="s">
        <v>36</v>
      </c>
      <c r="E51" s="191"/>
      <c r="F51" s="529"/>
      <c r="G51" s="309">
        <v>3</v>
      </c>
      <c r="H51" s="516">
        <f t="shared" si="2"/>
        <v>90</v>
      </c>
      <c r="I51" s="128">
        <f>SUM(J51:L51)</f>
        <v>12</v>
      </c>
      <c r="J51" s="128">
        <v>8</v>
      </c>
      <c r="K51" s="126">
        <v>4</v>
      </c>
      <c r="L51" s="126"/>
      <c r="M51" s="383">
        <f>H51-I51</f>
        <v>78</v>
      </c>
      <c r="N51" s="81"/>
      <c r="O51" s="273"/>
      <c r="P51" s="130"/>
      <c r="Q51" s="262"/>
      <c r="R51" s="131">
        <v>6</v>
      </c>
      <c r="S51" s="270">
        <v>6</v>
      </c>
      <c r="T51" s="81"/>
      <c r="U51" s="273"/>
      <c r="V51" s="81"/>
      <c r="W51" s="273"/>
      <c r="X51" s="81"/>
      <c r="Y51" s="657"/>
      <c r="Z51" s="193"/>
      <c r="AB51" s="4" t="s">
        <v>223</v>
      </c>
      <c r="AC51" s="619"/>
      <c r="AD51" s="619"/>
      <c r="AE51" s="619"/>
      <c r="AF51" s="625"/>
      <c r="AG51" s="626"/>
      <c r="AH51" s="626"/>
      <c r="AI51" s="631"/>
      <c r="AJ51" s="53"/>
      <c r="AK51" s="53"/>
      <c r="AL51" s="631"/>
      <c r="AM51" s="619"/>
      <c r="AN51" s="619"/>
      <c r="AO51" s="619"/>
      <c r="AP51" s="619"/>
      <c r="AQ51" s="619"/>
      <c r="AR51" s="619"/>
      <c r="AS51" s="619"/>
    </row>
    <row r="52" spans="1:45" s="6" customFormat="1" ht="21" customHeight="1">
      <c r="A52" s="91" t="s">
        <v>143</v>
      </c>
      <c r="B52" s="109" t="s">
        <v>42</v>
      </c>
      <c r="C52" s="111"/>
      <c r="D52" s="111"/>
      <c r="E52" s="112"/>
      <c r="F52" s="335"/>
      <c r="G52" s="307">
        <v>7</v>
      </c>
      <c r="H52" s="113">
        <f t="shared" si="2"/>
        <v>210</v>
      </c>
      <c r="I52" s="66"/>
      <c r="J52" s="114"/>
      <c r="K52" s="110"/>
      <c r="L52" s="110"/>
      <c r="M52" s="386"/>
      <c r="N52" s="91"/>
      <c r="O52" s="277"/>
      <c r="P52" s="115"/>
      <c r="Q52" s="277"/>
      <c r="R52" s="117"/>
      <c r="S52" s="263"/>
      <c r="T52" s="117"/>
      <c r="U52" s="263"/>
      <c r="V52" s="117"/>
      <c r="W52" s="263"/>
      <c r="X52" s="117"/>
      <c r="Y52" s="263"/>
      <c r="Z52" s="117"/>
      <c r="AB52" s="676"/>
      <c r="AC52" s="619"/>
      <c r="AD52" s="625"/>
      <c r="AE52" s="625"/>
      <c r="AF52" s="625"/>
      <c r="AG52" s="625"/>
      <c r="AH52" s="625"/>
      <c r="AI52" s="626"/>
      <c r="AJ52" s="626"/>
      <c r="AK52" s="626"/>
      <c r="AL52" s="626"/>
      <c r="AM52" s="626"/>
      <c r="AN52" s="626"/>
      <c r="AO52" s="626"/>
      <c r="AP52" s="626"/>
      <c r="AQ52" s="626"/>
      <c r="AR52" s="626"/>
      <c r="AS52" s="626"/>
    </row>
    <row r="53" spans="1:45" s="6" customFormat="1" ht="16.5" customHeight="1" thickBot="1">
      <c r="A53" s="71"/>
      <c r="B53" s="72" t="s">
        <v>48</v>
      </c>
      <c r="C53" s="194"/>
      <c r="D53" s="194"/>
      <c r="E53" s="195"/>
      <c r="F53" s="522"/>
      <c r="G53" s="317">
        <v>1</v>
      </c>
      <c r="H53" s="328">
        <f t="shared" si="2"/>
        <v>30</v>
      </c>
      <c r="I53" s="196"/>
      <c r="J53" s="197"/>
      <c r="K53" s="198"/>
      <c r="L53" s="198"/>
      <c r="M53" s="393"/>
      <c r="N53" s="199"/>
      <c r="O53" s="299"/>
      <c r="P53" s="199"/>
      <c r="Q53" s="293"/>
      <c r="R53" s="124"/>
      <c r="S53" s="264"/>
      <c r="T53" s="148"/>
      <c r="U53" s="264"/>
      <c r="V53" s="148"/>
      <c r="W53" s="264"/>
      <c r="X53" s="148"/>
      <c r="Y53" s="264"/>
      <c r="Z53" s="148"/>
      <c r="AB53" s="676"/>
      <c r="AC53" s="637"/>
      <c r="AD53" s="637"/>
      <c r="AE53" s="637"/>
      <c r="AF53" s="637"/>
      <c r="AG53" s="630"/>
      <c r="AH53" s="630"/>
      <c r="AI53" s="630"/>
      <c r="AJ53" s="626"/>
      <c r="AK53" s="626"/>
      <c r="AL53" s="626"/>
      <c r="AM53" s="626"/>
      <c r="AN53" s="626"/>
      <c r="AO53" s="626"/>
      <c r="AP53" s="626"/>
      <c r="AQ53" s="626"/>
      <c r="AR53" s="626"/>
      <c r="AS53" s="626"/>
    </row>
    <row r="54" spans="1:45" s="6" customFormat="1" ht="26.25" customHeight="1" thickBot="1">
      <c r="A54" s="91" t="s">
        <v>144</v>
      </c>
      <c r="B54" s="98" t="s">
        <v>65</v>
      </c>
      <c r="C54" s="200" t="s">
        <v>34</v>
      </c>
      <c r="D54" s="200"/>
      <c r="E54" s="201"/>
      <c r="F54" s="533"/>
      <c r="G54" s="318">
        <v>6</v>
      </c>
      <c r="H54" s="516">
        <f t="shared" si="2"/>
        <v>180</v>
      </c>
      <c r="I54" s="79">
        <f>SUM(J54:L54)</f>
        <v>18</v>
      </c>
      <c r="J54" s="202">
        <v>12</v>
      </c>
      <c r="K54" s="203">
        <v>6</v>
      </c>
      <c r="L54" s="203"/>
      <c r="M54" s="385">
        <f>H54-I54</f>
        <v>162</v>
      </c>
      <c r="N54" s="131">
        <v>12</v>
      </c>
      <c r="O54" s="270">
        <v>6</v>
      </c>
      <c r="P54" s="100"/>
      <c r="Q54" s="600"/>
      <c r="R54" s="129"/>
      <c r="S54" s="262"/>
      <c r="T54" s="134"/>
      <c r="U54" s="262"/>
      <c r="V54" s="134"/>
      <c r="W54" s="262"/>
      <c r="X54" s="134"/>
      <c r="Y54" s="262"/>
      <c r="Z54" s="135"/>
      <c r="AA54" s="49"/>
      <c r="AB54" s="676" t="s">
        <v>226</v>
      </c>
      <c r="AC54" s="631"/>
      <c r="AD54" s="631"/>
      <c r="AE54" s="631"/>
      <c r="AF54" s="638"/>
      <c r="AG54" s="630"/>
      <c r="AH54" s="630"/>
      <c r="AI54" s="630"/>
      <c r="AJ54" s="626"/>
      <c r="AK54" s="626"/>
      <c r="AL54" s="626"/>
      <c r="AM54" s="626"/>
      <c r="AN54" s="626"/>
      <c r="AO54" s="626"/>
      <c r="AP54" s="626"/>
      <c r="AQ54" s="626"/>
      <c r="AR54" s="626"/>
      <c r="AS54" s="626"/>
    </row>
    <row r="55" spans="1:45" s="6" customFormat="1" ht="33" customHeight="1" thickBot="1">
      <c r="A55" s="75" t="s">
        <v>145</v>
      </c>
      <c r="B55" s="535" t="s">
        <v>205</v>
      </c>
      <c r="C55" s="536"/>
      <c r="D55" s="536" t="s">
        <v>36</v>
      </c>
      <c r="E55" s="537"/>
      <c r="F55" s="537"/>
      <c r="G55" s="538">
        <v>3.5</v>
      </c>
      <c r="H55" s="539">
        <f>G55*30</f>
        <v>105</v>
      </c>
      <c r="I55" s="128">
        <f>SUM(J55:L55)</f>
        <v>12</v>
      </c>
      <c r="J55" s="128">
        <v>8</v>
      </c>
      <c r="K55" s="126"/>
      <c r="L55" s="126">
        <v>4</v>
      </c>
      <c r="M55" s="383">
        <f>H55-I55</f>
        <v>93</v>
      </c>
      <c r="N55" s="183"/>
      <c r="O55" s="275"/>
      <c r="P55" s="184"/>
      <c r="Q55" s="599"/>
      <c r="R55" s="131">
        <v>6</v>
      </c>
      <c r="S55" s="270">
        <v>6</v>
      </c>
      <c r="T55" s="134"/>
      <c r="U55" s="262"/>
      <c r="V55" s="134"/>
      <c r="W55" s="262"/>
      <c r="X55" s="134"/>
      <c r="Y55" s="262"/>
      <c r="Z55" s="135"/>
      <c r="AB55" s="676" t="s">
        <v>227</v>
      </c>
      <c r="AC55" s="630"/>
      <c r="AD55" s="639"/>
      <c r="AE55" s="639"/>
      <c r="AF55" s="639"/>
      <c r="AG55" s="639"/>
      <c r="AH55" s="639"/>
      <c r="AI55" s="625"/>
      <c r="AJ55" s="626"/>
      <c r="AK55" s="626"/>
      <c r="AL55" s="626"/>
      <c r="AM55" s="626"/>
      <c r="AN55" s="626"/>
      <c r="AO55" s="626"/>
      <c r="AP55" s="626"/>
      <c r="AQ55" s="626"/>
      <c r="AR55" s="626"/>
      <c r="AS55" s="626"/>
    </row>
    <row r="56" spans="1:34" ht="19.5" thickBot="1">
      <c r="A56" s="1755" t="s">
        <v>66</v>
      </c>
      <c r="B56" s="1756"/>
      <c r="C56" s="339"/>
      <c r="D56" s="340"/>
      <c r="E56" s="341"/>
      <c r="F56" s="342"/>
      <c r="G56" s="343">
        <f>SUM(G57:G58)</f>
        <v>63</v>
      </c>
      <c r="H56" s="235">
        <f>SUM(H57:H58)</f>
        <v>1740</v>
      </c>
      <c r="I56" s="235"/>
      <c r="J56" s="235"/>
      <c r="K56" s="235"/>
      <c r="L56" s="235"/>
      <c r="M56" s="394"/>
      <c r="N56" s="183"/>
      <c r="O56" s="275"/>
      <c r="P56" s="184"/>
      <c r="Q56" s="599"/>
      <c r="R56" s="183"/>
      <c r="S56" s="275"/>
      <c r="T56" s="183"/>
      <c r="U56" s="275"/>
      <c r="V56" s="183"/>
      <c r="W56" s="275"/>
      <c r="X56" s="183"/>
      <c r="Y56" s="275"/>
      <c r="Z56" s="205"/>
      <c r="AF56" s="4"/>
      <c r="AG56" s="4"/>
      <c r="AH56" s="4"/>
    </row>
    <row r="57" spans="1:34" ht="19.5" thickBot="1">
      <c r="A57" s="1755" t="s">
        <v>54</v>
      </c>
      <c r="B57" s="1756"/>
      <c r="C57" s="77"/>
      <c r="D57" s="77"/>
      <c r="E57" s="240"/>
      <c r="F57" s="77"/>
      <c r="G57" s="243">
        <f>SUMIF($B$25:$B$55,"=*на базі ВНЗ 1 рівня*",G25:G55)</f>
        <v>17.5</v>
      </c>
      <c r="H57" s="77">
        <f>SUMIF($B$25:$B$55,"=на базі ВНЗ 1 рівня",H25:H55)</f>
        <v>375</v>
      </c>
      <c r="I57" s="183"/>
      <c r="J57" s="183"/>
      <c r="K57" s="183"/>
      <c r="L57" s="183"/>
      <c r="M57" s="395"/>
      <c r="N57" s="183"/>
      <c r="O57" s="275"/>
      <c r="P57" s="184"/>
      <c r="Q57" s="599"/>
      <c r="R57" s="183"/>
      <c r="S57" s="275"/>
      <c r="T57" s="183"/>
      <c r="U57" s="275"/>
      <c r="V57" s="183"/>
      <c r="W57" s="275"/>
      <c r="X57" s="183"/>
      <c r="Y57" s="275"/>
      <c r="Z57" s="205"/>
      <c r="AF57" s="4"/>
      <c r="AG57" s="4"/>
      <c r="AH57" s="4"/>
    </row>
    <row r="58" spans="1:50" s="32" customFormat="1" ht="31.5" customHeight="1" thickBot="1">
      <c r="A58" s="1750" t="s">
        <v>55</v>
      </c>
      <c r="B58" s="1751"/>
      <c r="C58" s="374"/>
      <c r="D58" s="374"/>
      <c r="E58" s="540"/>
      <c r="F58" s="374"/>
      <c r="G58" s="376">
        <f>SUMIF($B$25:$B$55,"=*ДДМА*",G25:G55)</f>
        <v>45.5</v>
      </c>
      <c r="H58" s="374">
        <f aca="true" t="shared" si="3" ref="H58:Z58">SUMIF($B$25:$B$55,"=* ДДМА*",H25:H55)</f>
        <v>1365</v>
      </c>
      <c r="I58" s="374">
        <f t="shared" si="3"/>
        <v>154</v>
      </c>
      <c r="J58" s="374">
        <f t="shared" si="3"/>
        <v>94</v>
      </c>
      <c r="K58" s="374">
        <f t="shared" si="3"/>
        <v>22</v>
      </c>
      <c r="L58" s="374">
        <f t="shared" si="3"/>
        <v>38</v>
      </c>
      <c r="M58" s="374">
        <f t="shared" si="3"/>
        <v>1211</v>
      </c>
      <c r="N58" s="374">
        <f t="shared" si="3"/>
        <v>24</v>
      </c>
      <c r="O58" s="374">
        <f t="shared" si="3"/>
        <v>12</v>
      </c>
      <c r="P58" s="374">
        <f t="shared" si="3"/>
        <v>24</v>
      </c>
      <c r="Q58" s="374">
        <f t="shared" si="3"/>
        <v>18</v>
      </c>
      <c r="R58" s="374">
        <f t="shared" si="3"/>
        <v>16</v>
      </c>
      <c r="S58" s="374">
        <f t="shared" si="3"/>
        <v>16</v>
      </c>
      <c r="T58" s="374">
        <f t="shared" si="3"/>
        <v>6</v>
      </c>
      <c r="U58" s="374">
        <f t="shared" si="3"/>
        <v>6</v>
      </c>
      <c r="V58" s="374">
        <f t="shared" si="3"/>
        <v>10</v>
      </c>
      <c r="W58" s="374">
        <f t="shared" si="3"/>
        <v>4</v>
      </c>
      <c r="X58" s="374">
        <f t="shared" si="3"/>
        <v>6</v>
      </c>
      <c r="Y58" s="374">
        <f t="shared" si="3"/>
        <v>0</v>
      </c>
      <c r="Z58" s="374">
        <f t="shared" si="3"/>
        <v>0</v>
      </c>
      <c r="AA58" s="541"/>
      <c r="AB58" s="4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8"/>
      <c r="AU58" s="8"/>
      <c r="AV58" s="8"/>
      <c r="AW58" s="8"/>
      <c r="AX58" s="8"/>
    </row>
    <row r="59" spans="1:50" s="29" customFormat="1" ht="26.25" customHeight="1" thickBot="1">
      <c r="A59" s="1763" t="s">
        <v>67</v>
      </c>
      <c r="B59" s="1764"/>
      <c r="C59" s="1764"/>
      <c r="D59" s="1764"/>
      <c r="E59" s="1764"/>
      <c r="F59" s="1764"/>
      <c r="G59" s="1764"/>
      <c r="H59" s="1764"/>
      <c r="I59" s="1764"/>
      <c r="J59" s="1764"/>
      <c r="K59" s="1764"/>
      <c r="L59" s="1764"/>
      <c r="M59" s="1764"/>
      <c r="N59" s="1764"/>
      <c r="O59" s="1764"/>
      <c r="P59" s="1764"/>
      <c r="Q59" s="1764"/>
      <c r="R59" s="1764"/>
      <c r="S59" s="1764"/>
      <c r="T59" s="1764"/>
      <c r="U59" s="1764"/>
      <c r="V59" s="1764"/>
      <c r="W59" s="1764"/>
      <c r="X59" s="1764"/>
      <c r="Y59" s="1764"/>
      <c r="Z59" s="1765"/>
      <c r="AA59" s="30"/>
      <c r="AB59" s="678"/>
      <c r="AC59" s="30"/>
      <c r="AD59" s="30"/>
      <c r="AE59" s="640"/>
      <c r="AF59" s="640"/>
      <c r="AG59" s="640"/>
      <c r="AH59" s="640"/>
      <c r="AI59" s="640"/>
      <c r="AJ59" s="640"/>
      <c r="AK59" s="640"/>
      <c r="AL59" s="640"/>
      <c r="AM59" s="640"/>
      <c r="AN59" s="640"/>
      <c r="AO59" s="640"/>
      <c r="AP59" s="640"/>
      <c r="AQ59" s="640"/>
      <c r="AR59" s="640"/>
      <c r="AS59" s="640"/>
      <c r="AT59" s="640"/>
      <c r="AU59" s="640"/>
      <c r="AV59" s="640"/>
      <c r="AW59" s="640"/>
      <c r="AX59" s="640"/>
    </row>
    <row r="60" spans="1:50" s="29" customFormat="1" ht="19.5" customHeight="1" thickBot="1">
      <c r="A60" s="1763" t="s">
        <v>68</v>
      </c>
      <c r="B60" s="1764"/>
      <c r="C60" s="1764"/>
      <c r="D60" s="1764"/>
      <c r="E60" s="1764"/>
      <c r="F60" s="1764"/>
      <c r="G60" s="1764"/>
      <c r="H60" s="1764"/>
      <c r="I60" s="1764"/>
      <c r="J60" s="1764"/>
      <c r="K60" s="1764"/>
      <c r="L60" s="1764"/>
      <c r="M60" s="1764"/>
      <c r="N60" s="1764"/>
      <c r="O60" s="1764"/>
      <c r="P60" s="1764"/>
      <c r="Q60" s="1764"/>
      <c r="R60" s="1764"/>
      <c r="S60" s="1764"/>
      <c r="T60" s="1764"/>
      <c r="U60" s="1764"/>
      <c r="V60" s="1764"/>
      <c r="W60" s="1764"/>
      <c r="X60" s="1764"/>
      <c r="Y60" s="1764"/>
      <c r="Z60" s="1765"/>
      <c r="AA60" s="30"/>
      <c r="AB60" s="678"/>
      <c r="AC60" s="30"/>
      <c r="AD60" s="30"/>
      <c r="AE60" s="640"/>
      <c r="AF60" s="640"/>
      <c r="AG60" s="640"/>
      <c r="AH60" s="640"/>
      <c r="AI60" s="640"/>
      <c r="AJ60" s="640"/>
      <c r="AK60" s="640"/>
      <c r="AL60" s="640"/>
      <c r="AM60" s="640"/>
      <c r="AN60" s="640"/>
      <c r="AO60" s="640"/>
      <c r="AP60" s="640"/>
      <c r="AQ60" s="640"/>
      <c r="AR60" s="640"/>
      <c r="AS60" s="640"/>
      <c r="AT60" s="640"/>
      <c r="AU60" s="640"/>
      <c r="AV60" s="640"/>
      <c r="AW60" s="640"/>
      <c r="AX60" s="640"/>
    </row>
    <row r="61" spans="1:45" s="6" customFormat="1" ht="36.75" customHeight="1">
      <c r="A61" s="91" t="s">
        <v>146</v>
      </c>
      <c r="B61" s="208" t="s">
        <v>107</v>
      </c>
      <c r="C61" s="66"/>
      <c r="D61" s="67"/>
      <c r="E61" s="209"/>
      <c r="F61" s="213"/>
      <c r="G61" s="307">
        <v>5</v>
      </c>
      <c r="H61" s="68">
        <f>G61*30</f>
        <v>150</v>
      </c>
      <c r="I61" s="66"/>
      <c r="J61" s="66"/>
      <c r="K61" s="66"/>
      <c r="L61" s="66"/>
      <c r="M61" s="386"/>
      <c r="N61" s="91"/>
      <c r="O61" s="277"/>
      <c r="P61" s="115"/>
      <c r="Q61" s="277"/>
      <c r="R61" s="117"/>
      <c r="S61" s="263"/>
      <c r="T61" s="117"/>
      <c r="U61" s="263"/>
      <c r="V61" s="117"/>
      <c r="W61" s="263"/>
      <c r="X61" s="117"/>
      <c r="Y61" s="263"/>
      <c r="Z61" s="117"/>
      <c r="AB61" s="676"/>
      <c r="AC61" s="619"/>
      <c r="AD61" s="625"/>
      <c r="AE61" s="625"/>
      <c r="AF61" s="625"/>
      <c r="AG61" s="625"/>
      <c r="AH61" s="625"/>
      <c r="AI61" s="626"/>
      <c r="AJ61" s="626"/>
      <c r="AK61" s="626"/>
      <c r="AL61" s="626"/>
      <c r="AM61" s="626"/>
      <c r="AN61" s="626"/>
      <c r="AO61" s="626"/>
      <c r="AP61" s="626"/>
      <c r="AQ61" s="626"/>
      <c r="AR61" s="626"/>
      <c r="AS61" s="626"/>
    </row>
    <row r="62" spans="1:45" s="6" customFormat="1" ht="19.5" customHeight="1" thickBot="1">
      <c r="A62" s="73"/>
      <c r="B62" s="72" t="s">
        <v>48</v>
      </c>
      <c r="C62" s="140"/>
      <c r="D62" s="210"/>
      <c r="E62" s="211"/>
      <c r="F62" s="346"/>
      <c r="G62" s="320">
        <v>1</v>
      </c>
      <c r="H62" s="344">
        <f aca="true" t="shared" si="4" ref="H62:H80">G62*30</f>
        <v>30</v>
      </c>
      <c r="I62" s="140"/>
      <c r="J62" s="140"/>
      <c r="K62" s="140"/>
      <c r="L62" s="140"/>
      <c r="M62" s="389"/>
      <c r="N62" s="146"/>
      <c r="O62" s="278"/>
      <c r="P62" s="147"/>
      <c r="Q62" s="278"/>
      <c r="R62" s="148"/>
      <c r="S62" s="264"/>
      <c r="T62" s="148"/>
      <c r="U62" s="264"/>
      <c r="V62" s="148"/>
      <c r="W62" s="264"/>
      <c r="X62" s="148"/>
      <c r="Y62" s="264"/>
      <c r="Z62" s="148"/>
      <c r="AB62" s="676"/>
      <c r="AC62" s="619"/>
      <c r="AD62" s="625"/>
      <c r="AE62" s="625"/>
      <c r="AF62" s="625"/>
      <c r="AG62" s="625"/>
      <c r="AH62" s="625"/>
      <c r="AI62" s="626"/>
      <c r="AJ62" s="626"/>
      <c r="AK62" s="626"/>
      <c r="AL62" s="626"/>
      <c r="AM62" s="626"/>
      <c r="AN62" s="626"/>
      <c r="AO62" s="626"/>
      <c r="AP62" s="626"/>
      <c r="AQ62" s="626"/>
      <c r="AR62" s="626"/>
      <c r="AS62" s="626"/>
    </row>
    <row r="63" spans="1:45" s="6" customFormat="1" ht="27" customHeight="1" thickBot="1">
      <c r="A63" s="70" t="s">
        <v>147</v>
      </c>
      <c r="B63" s="98" t="s">
        <v>58</v>
      </c>
      <c r="C63" s="77">
        <v>12</v>
      </c>
      <c r="D63" s="132"/>
      <c r="E63" s="212"/>
      <c r="F63" s="220"/>
      <c r="G63" s="309">
        <v>4</v>
      </c>
      <c r="H63" s="343">
        <f t="shared" si="4"/>
        <v>120</v>
      </c>
      <c r="I63" s="77">
        <f>SUM(J63:L63)</f>
        <v>12</v>
      </c>
      <c r="J63" s="77">
        <v>8</v>
      </c>
      <c r="K63" s="77">
        <v>4</v>
      </c>
      <c r="L63" s="77"/>
      <c r="M63" s="383">
        <f>H63-I63</f>
        <v>108</v>
      </c>
      <c r="N63" s="81"/>
      <c r="O63" s="279"/>
      <c r="P63" s="130"/>
      <c r="Q63" s="279"/>
      <c r="R63" s="134"/>
      <c r="S63" s="262"/>
      <c r="T63" s="131">
        <v>6</v>
      </c>
      <c r="U63" s="131">
        <v>6</v>
      </c>
      <c r="V63" s="134"/>
      <c r="W63" s="262"/>
      <c r="X63" s="134"/>
      <c r="Y63" s="654"/>
      <c r="Z63" s="135"/>
      <c r="AB63" s="676" t="s">
        <v>223</v>
      </c>
      <c r="AC63" s="619"/>
      <c r="AD63" s="625"/>
      <c r="AE63" s="625"/>
      <c r="AF63" s="625"/>
      <c r="AG63" s="625"/>
      <c r="AH63" s="625"/>
      <c r="AI63" s="626"/>
      <c r="AJ63" s="625"/>
      <c r="AK63" s="626"/>
      <c r="AL63" s="626"/>
      <c r="AM63" s="552"/>
      <c r="AN63" s="552"/>
      <c r="AO63" s="626"/>
      <c r="AP63" s="626"/>
      <c r="AQ63" s="626"/>
      <c r="AR63" s="626"/>
      <c r="AS63" s="626"/>
    </row>
    <row r="64" spans="1:50" s="12" customFormat="1" ht="30.75" customHeight="1" thickBot="1">
      <c r="A64" s="542" t="s">
        <v>148</v>
      </c>
      <c r="B64" s="535" t="s">
        <v>206</v>
      </c>
      <c r="C64" s="536" t="s">
        <v>34</v>
      </c>
      <c r="D64" s="536"/>
      <c r="E64" s="537"/>
      <c r="F64" s="543"/>
      <c r="G64" s="538">
        <v>5</v>
      </c>
      <c r="H64" s="544">
        <f>G64*30</f>
        <v>150</v>
      </c>
      <c r="I64" s="128">
        <f>SUM(J64:L64)</f>
        <v>12</v>
      </c>
      <c r="J64" s="128">
        <v>8</v>
      </c>
      <c r="K64" s="126">
        <v>4</v>
      </c>
      <c r="L64" s="126"/>
      <c r="M64" s="383">
        <f>H64-I64</f>
        <v>138</v>
      </c>
      <c r="N64" s="131">
        <v>6</v>
      </c>
      <c r="O64" s="270">
        <v>6</v>
      </c>
      <c r="P64" s="130"/>
      <c r="Q64" s="279"/>
      <c r="R64" s="134"/>
      <c r="S64" s="262"/>
      <c r="T64" s="134"/>
      <c r="U64" s="262"/>
      <c r="V64" s="134"/>
      <c r="W64" s="262"/>
      <c r="X64" s="134"/>
      <c r="Y64" s="262"/>
      <c r="Z64" s="135"/>
      <c r="AB64" s="677" t="s">
        <v>225</v>
      </c>
      <c r="AC64" s="619"/>
      <c r="AD64" s="625"/>
      <c r="AE64" s="625"/>
      <c r="AF64" s="625"/>
      <c r="AG64" s="625"/>
      <c r="AH64" s="625"/>
      <c r="AI64" s="626"/>
      <c r="AJ64" s="626"/>
      <c r="AK64" s="626"/>
      <c r="AL64" s="626"/>
      <c r="AM64" s="626"/>
      <c r="AN64" s="626"/>
      <c r="AO64" s="626"/>
      <c r="AP64" s="626"/>
      <c r="AQ64" s="626"/>
      <c r="AR64" s="626"/>
      <c r="AS64" s="626"/>
      <c r="AT64" s="6"/>
      <c r="AU64" s="6"/>
      <c r="AV64" s="6"/>
      <c r="AW64" s="6"/>
      <c r="AX64" s="6"/>
    </row>
    <row r="65" spans="1:45" s="6" customFormat="1" ht="30" customHeight="1">
      <c r="A65" s="70" t="s">
        <v>149</v>
      </c>
      <c r="B65" s="109" t="s">
        <v>81</v>
      </c>
      <c r="C65" s="110"/>
      <c r="D65" s="111"/>
      <c r="E65" s="112"/>
      <c r="F65" s="335"/>
      <c r="G65" s="307">
        <v>6</v>
      </c>
      <c r="H65" s="68">
        <f t="shared" si="4"/>
        <v>180</v>
      </c>
      <c r="I65" s="114"/>
      <c r="J65" s="114"/>
      <c r="K65" s="110"/>
      <c r="L65" s="110"/>
      <c r="M65" s="386"/>
      <c r="N65" s="91"/>
      <c r="O65" s="277"/>
      <c r="P65" s="115"/>
      <c r="Q65" s="277"/>
      <c r="R65" s="117"/>
      <c r="S65" s="277"/>
      <c r="T65" s="117"/>
      <c r="U65" s="263"/>
      <c r="V65" s="117"/>
      <c r="W65" s="263"/>
      <c r="X65" s="117"/>
      <c r="Y65" s="263"/>
      <c r="Z65" s="117"/>
      <c r="AB65" s="676"/>
      <c r="AC65" s="619"/>
      <c r="AD65" s="625"/>
      <c r="AE65" s="625"/>
      <c r="AF65" s="625"/>
      <c r="AG65" s="625"/>
      <c r="AH65" s="625"/>
      <c r="AI65" s="626"/>
      <c r="AJ65" s="626"/>
      <c r="AK65" s="625"/>
      <c r="AL65" s="625"/>
      <c r="AM65" s="626"/>
      <c r="AN65" s="626"/>
      <c r="AO65" s="626"/>
      <c r="AP65" s="626"/>
      <c r="AQ65" s="626"/>
      <c r="AR65" s="626"/>
      <c r="AS65" s="626"/>
    </row>
    <row r="66" spans="1:45" s="6" customFormat="1" ht="21.75" customHeight="1" thickBot="1">
      <c r="A66" s="108"/>
      <c r="B66" s="72" t="s">
        <v>48</v>
      </c>
      <c r="C66" s="139"/>
      <c r="D66" s="137"/>
      <c r="E66" s="190"/>
      <c r="F66" s="334"/>
      <c r="G66" s="308">
        <v>3</v>
      </c>
      <c r="H66" s="344">
        <f t="shared" si="4"/>
        <v>90</v>
      </c>
      <c r="I66" s="138"/>
      <c r="J66" s="138"/>
      <c r="K66" s="139"/>
      <c r="L66" s="139"/>
      <c r="M66" s="388"/>
      <c r="N66" s="146"/>
      <c r="O66" s="278"/>
      <c r="P66" s="147"/>
      <c r="Q66" s="278"/>
      <c r="R66" s="148"/>
      <c r="S66" s="278"/>
      <c r="T66" s="148"/>
      <c r="U66" s="264"/>
      <c r="V66" s="148"/>
      <c r="W66" s="264"/>
      <c r="X66" s="148"/>
      <c r="Y66" s="264"/>
      <c r="Z66" s="148"/>
      <c r="AB66" s="676"/>
      <c r="AC66" s="619"/>
      <c r="AD66" s="625"/>
      <c r="AE66" s="625"/>
      <c r="AF66" s="625"/>
      <c r="AG66" s="625"/>
      <c r="AH66" s="625"/>
      <c r="AI66" s="626"/>
      <c r="AJ66" s="626"/>
      <c r="AK66" s="625"/>
      <c r="AL66" s="625"/>
      <c r="AM66" s="626"/>
      <c r="AN66" s="626"/>
      <c r="AO66" s="626"/>
      <c r="AP66" s="626"/>
      <c r="AQ66" s="626"/>
      <c r="AR66" s="626"/>
      <c r="AS66" s="626"/>
    </row>
    <row r="67" spans="1:45" s="6" customFormat="1" ht="25.5" customHeight="1" thickBot="1">
      <c r="A67" s="70" t="s">
        <v>150</v>
      </c>
      <c r="B67" s="98" t="s">
        <v>58</v>
      </c>
      <c r="C67" s="126"/>
      <c r="D67" s="149" t="s">
        <v>35</v>
      </c>
      <c r="E67" s="152"/>
      <c r="F67" s="151"/>
      <c r="G67" s="309">
        <v>3</v>
      </c>
      <c r="H67" s="343">
        <f>G67*30</f>
        <v>90</v>
      </c>
      <c r="I67" s="128">
        <f>SUM(J67:L67)</f>
        <v>8</v>
      </c>
      <c r="J67" s="128">
        <v>8</v>
      </c>
      <c r="K67" s="126"/>
      <c r="L67" s="126"/>
      <c r="M67" s="383">
        <f>H67-I67</f>
        <v>82</v>
      </c>
      <c r="N67" s="81"/>
      <c r="O67" s="279"/>
      <c r="P67" s="131">
        <v>8</v>
      </c>
      <c r="Q67" s="279" t="s">
        <v>235</v>
      </c>
      <c r="R67" s="134"/>
      <c r="S67" s="279"/>
      <c r="T67" s="134"/>
      <c r="U67" s="262"/>
      <c r="V67" s="134"/>
      <c r="W67" s="262"/>
      <c r="X67" s="134"/>
      <c r="Y67" s="654"/>
      <c r="Z67" s="135"/>
      <c r="AB67" s="676" t="s">
        <v>225</v>
      </c>
      <c r="AC67" s="619"/>
      <c r="AD67" s="625"/>
      <c r="AE67" s="625"/>
      <c r="AF67" s="552"/>
      <c r="AG67" s="625"/>
      <c r="AH67" s="625"/>
      <c r="AI67" s="626"/>
      <c r="AJ67" s="626"/>
      <c r="AK67" s="625"/>
      <c r="AL67" s="625"/>
      <c r="AM67" s="626"/>
      <c r="AN67" s="626"/>
      <c r="AO67" s="626"/>
      <c r="AP67" s="626"/>
      <c r="AQ67" s="626"/>
      <c r="AR67" s="626"/>
      <c r="AS67" s="626"/>
    </row>
    <row r="68" spans="1:50" s="12" customFormat="1" ht="38.25" customHeight="1" thickBot="1">
      <c r="A68" s="542" t="s">
        <v>151</v>
      </c>
      <c r="B68" s="545" t="s">
        <v>207</v>
      </c>
      <c r="C68" s="77"/>
      <c r="D68" s="132">
        <v>12</v>
      </c>
      <c r="E68" s="212"/>
      <c r="F68" s="220"/>
      <c r="G68" s="316">
        <v>3.5</v>
      </c>
      <c r="H68" s="343">
        <f t="shared" si="4"/>
        <v>105</v>
      </c>
      <c r="I68" s="77">
        <f>SUM(J68:L68)</f>
        <v>12</v>
      </c>
      <c r="J68" s="77">
        <v>8</v>
      </c>
      <c r="K68" s="77">
        <v>4</v>
      </c>
      <c r="L68" s="77"/>
      <c r="M68" s="383">
        <f>H68-I68</f>
        <v>93</v>
      </c>
      <c r="N68" s="81"/>
      <c r="O68" s="279"/>
      <c r="P68" s="130"/>
      <c r="Q68" s="279"/>
      <c r="R68" s="134"/>
      <c r="S68" s="262"/>
      <c r="T68" s="131">
        <v>12</v>
      </c>
      <c r="U68" s="131">
        <v>0</v>
      </c>
      <c r="V68" s="134"/>
      <c r="W68" s="262"/>
      <c r="X68" s="134"/>
      <c r="Y68" s="262"/>
      <c r="Z68" s="135"/>
      <c r="AB68" s="677" t="s">
        <v>223</v>
      </c>
      <c r="AC68" s="619"/>
      <c r="AD68" s="625"/>
      <c r="AE68" s="625"/>
      <c r="AF68" s="625"/>
      <c r="AG68" s="625"/>
      <c r="AH68" s="625"/>
      <c r="AI68" s="626"/>
      <c r="AJ68" s="626"/>
      <c r="AK68" s="626"/>
      <c r="AL68" s="626"/>
      <c r="AM68" s="626"/>
      <c r="AN68" s="626"/>
      <c r="AO68" s="626"/>
      <c r="AP68" s="626"/>
      <c r="AQ68" s="626"/>
      <c r="AR68" s="626"/>
      <c r="AS68" s="626"/>
      <c r="AT68" s="6"/>
      <c r="AU68" s="6"/>
      <c r="AV68" s="6"/>
      <c r="AW68" s="6"/>
      <c r="AX68" s="6"/>
    </row>
    <row r="69" spans="1:45" s="6" customFormat="1" ht="23.25" customHeight="1">
      <c r="A69" s="70" t="s">
        <v>152</v>
      </c>
      <c r="B69" s="109" t="s">
        <v>82</v>
      </c>
      <c r="C69" s="110"/>
      <c r="D69" s="111"/>
      <c r="E69" s="112"/>
      <c r="F69" s="335"/>
      <c r="G69" s="307">
        <v>4</v>
      </c>
      <c r="H69" s="68">
        <f t="shared" si="4"/>
        <v>120</v>
      </c>
      <c r="I69" s="114"/>
      <c r="J69" s="114"/>
      <c r="K69" s="110"/>
      <c r="L69" s="110"/>
      <c r="M69" s="386"/>
      <c r="N69" s="91"/>
      <c r="O69" s="277"/>
      <c r="P69" s="115"/>
      <c r="Q69" s="277"/>
      <c r="R69" s="117"/>
      <c r="S69" s="263"/>
      <c r="T69" s="117"/>
      <c r="U69" s="263"/>
      <c r="V69" s="115"/>
      <c r="W69" s="277"/>
      <c r="X69" s="115"/>
      <c r="Y69" s="277"/>
      <c r="Z69" s="117"/>
      <c r="AB69" s="676"/>
      <c r="AC69" s="619"/>
      <c r="AD69" s="625"/>
      <c r="AE69" s="625"/>
      <c r="AF69" s="625"/>
      <c r="AG69" s="625"/>
      <c r="AH69" s="625"/>
      <c r="AI69" s="626"/>
      <c r="AJ69" s="626"/>
      <c r="AK69" s="626"/>
      <c r="AL69" s="626"/>
      <c r="AM69" s="626"/>
      <c r="AN69" s="626"/>
      <c r="AO69" s="625"/>
      <c r="AP69" s="625"/>
      <c r="AQ69" s="625"/>
      <c r="AR69" s="625"/>
      <c r="AS69" s="626"/>
    </row>
    <row r="70" spans="1:45" s="6" customFormat="1" ht="21" customHeight="1" thickBot="1">
      <c r="A70" s="108"/>
      <c r="B70" s="72" t="s">
        <v>48</v>
      </c>
      <c r="C70" s="143"/>
      <c r="D70" s="142"/>
      <c r="E70" s="144"/>
      <c r="F70" s="334"/>
      <c r="G70" s="308">
        <v>1</v>
      </c>
      <c r="H70" s="344">
        <f t="shared" si="4"/>
        <v>30</v>
      </c>
      <c r="I70" s="138"/>
      <c r="J70" s="145"/>
      <c r="K70" s="143"/>
      <c r="L70" s="143"/>
      <c r="M70" s="389"/>
      <c r="N70" s="146"/>
      <c r="O70" s="278"/>
      <c r="P70" s="147"/>
      <c r="Q70" s="278"/>
      <c r="R70" s="148"/>
      <c r="S70" s="264"/>
      <c r="T70" s="148"/>
      <c r="U70" s="264"/>
      <c r="V70" s="147"/>
      <c r="W70" s="278"/>
      <c r="X70" s="147"/>
      <c r="Y70" s="278"/>
      <c r="Z70" s="148"/>
      <c r="AB70" s="676"/>
      <c r="AC70" s="619"/>
      <c r="AD70" s="625"/>
      <c r="AE70" s="625"/>
      <c r="AF70" s="625"/>
      <c r="AG70" s="625"/>
      <c r="AH70" s="625"/>
      <c r="AI70" s="626"/>
      <c r="AJ70" s="626"/>
      <c r="AK70" s="626"/>
      <c r="AL70" s="626"/>
      <c r="AM70" s="626"/>
      <c r="AN70" s="626"/>
      <c r="AO70" s="625"/>
      <c r="AP70" s="625"/>
      <c r="AQ70" s="625"/>
      <c r="AR70" s="625"/>
      <c r="AS70" s="626"/>
    </row>
    <row r="71" spans="1:45" s="6" customFormat="1" ht="24.75" customHeight="1" thickBot="1">
      <c r="A71" s="70" t="s">
        <v>153</v>
      </c>
      <c r="B71" s="98" t="s">
        <v>58</v>
      </c>
      <c r="C71" s="126"/>
      <c r="D71" s="149" t="s">
        <v>34</v>
      </c>
      <c r="E71" s="152"/>
      <c r="F71" s="151"/>
      <c r="G71" s="309">
        <v>3</v>
      </c>
      <c r="H71" s="343">
        <f t="shared" si="4"/>
        <v>90</v>
      </c>
      <c r="I71" s="128">
        <f>SUM(J71:L71)</f>
        <v>12</v>
      </c>
      <c r="J71" s="128">
        <v>8</v>
      </c>
      <c r="K71" s="126">
        <v>4</v>
      </c>
      <c r="L71" s="126"/>
      <c r="M71" s="383">
        <f>H71-I71</f>
        <v>78</v>
      </c>
      <c r="N71" s="131">
        <v>6</v>
      </c>
      <c r="O71" s="131">
        <v>6</v>
      </c>
      <c r="P71" s="130"/>
      <c r="Q71" s="279"/>
      <c r="R71" s="134"/>
      <c r="S71" s="262"/>
      <c r="T71" s="134"/>
      <c r="U71" s="262"/>
      <c r="V71" s="130"/>
      <c r="W71" s="279"/>
      <c r="X71" s="130"/>
      <c r="Y71" s="658"/>
      <c r="Z71" s="135"/>
      <c r="AB71" s="676" t="s">
        <v>225</v>
      </c>
      <c r="AC71" s="552"/>
      <c r="AD71" s="625"/>
      <c r="AE71" s="625"/>
      <c r="AF71" s="625"/>
      <c r="AG71" s="625"/>
      <c r="AH71" s="625"/>
      <c r="AI71" s="626"/>
      <c r="AJ71" s="626"/>
      <c r="AK71" s="626"/>
      <c r="AL71" s="626"/>
      <c r="AM71" s="626"/>
      <c r="AN71" s="626"/>
      <c r="AO71" s="625"/>
      <c r="AP71" s="625"/>
      <c r="AQ71" s="625"/>
      <c r="AR71" s="625"/>
      <c r="AS71" s="626"/>
    </row>
    <row r="72" spans="1:45" s="6" customFormat="1" ht="33.75" customHeight="1">
      <c r="A72" s="70" t="s">
        <v>154</v>
      </c>
      <c r="B72" s="109" t="s">
        <v>46</v>
      </c>
      <c r="C72" s="111"/>
      <c r="D72" s="110"/>
      <c r="E72" s="112"/>
      <c r="F72" s="335"/>
      <c r="G72" s="307">
        <v>4.5</v>
      </c>
      <c r="H72" s="68">
        <f t="shared" si="4"/>
        <v>135</v>
      </c>
      <c r="I72" s="114"/>
      <c r="J72" s="114"/>
      <c r="K72" s="110"/>
      <c r="L72" s="110"/>
      <c r="M72" s="386"/>
      <c r="N72" s="91"/>
      <c r="O72" s="277"/>
      <c r="P72" s="115"/>
      <c r="Q72" s="596"/>
      <c r="R72" s="115"/>
      <c r="S72" s="277"/>
      <c r="T72" s="115"/>
      <c r="U72" s="277"/>
      <c r="V72" s="115"/>
      <c r="W72" s="277"/>
      <c r="X72" s="115"/>
      <c r="Y72" s="277"/>
      <c r="Z72" s="115"/>
      <c r="AB72" s="676"/>
      <c r="AC72" s="619"/>
      <c r="AD72" s="625"/>
      <c r="AE72" s="625"/>
      <c r="AF72" s="625"/>
      <c r="AG72" s="628"/>
      <c r="AH72" s="628"/>
      <c r="AI72" s="625"/>
      <c r="AJ72" s="625"/>
      <c r="AK72" s="625"/>
      <c r="AL72" s="625"/>
      <c r="AM72" s="625"/>
      <c r="AN72" s="625"/>
      <c r="AO72" s="625"/>
      <c r="AP72" s="625"/>
      <c r="AQ72" s="625"/>
      <c r="AR72" s="625"/>
      <c r="AS72" s="625"/>
    </row>
    <row r="73" spans="1:45" s="6" customFormat="1" ht="23.25" customHeight="1" thickBot="1">
      <c r="A73" s="108"/>
      <c r="B73" s="72" t="s">
        <v>48</v>
      </c>
      <c r="C73" s="139"/>
      <c r="D73" s="137"/>
      <c r="E73" s="190"/>
      <c r="F73" s="334"/>
      <c r="G73" s="308">
        <v>1.5</v>
      </c>
      <c r="H73" s="344">
        <f>G73*30</f>
        <v>45</v>
      </c>
      <c r="I73" s="138"/>
      <c r="J73" s="138"/>
      <c r="K73" s="139"/>
      <c r="L73" s="139"/>
      <c r="M73" s="388"/>
      <c r="N73" s="146"/>
      <c r="O73" s="278"/>
      <c r="P73" s="147"/>
      <c r="Q73" s="278"/>
      <c r="R73" s="148"/>
      <c r="S73" s="278"/>
      <c r="T73" s="147"/>
      <c r="U73" s="278"/>
      <c r="V73" s="147"/>
      <c r="W73" s="278"/>
      <c r="X73" s="147"/>
      <c r="Y73" s="278"/>
      <c r="Z73" s="147"/>
      <c r="AB73" s="676"/>
      <c r="AC73" s="619"/>
      <c r="AD73" s="625"/>
      <c r="AE73" s="625"/>
      <c r="AF73" s="625"/>
      <c r="AG73" s="625"/>
      <c r="AH73" s="625"/>
      <c r="AI73" s="626"/>
      <c r="AJ73" s="625"/>
      <c r="AK73" s="625"/>
      <c r="AL73" s="625"/>
      <c r="AM73" s="625"/>
      <c r="AN73" s="625"/>
      <c r="AO73" s="625"/>
      <c r="AP73" s="625"/>
      <c r="AQ73" s="625"/>
      <c r="AR73" s="625"/>
      <c r="AS73" s="625"/>
    </row>
    <row r="74" spans="1:45" s="6" customFormat="1" ht="23.25" customHeight="1" thickBot="1">
      <c r="A74" s="70" t="s">
        <v>155</v>
      </c>
      <c r="B74" s="98" t="s">
        <v>58</v>
      </c>
      <c r="C74" s="149"/>
      <c r="D74" s="126">
        <v>10</v>
      </c>
      <c r="E74" s="152"/>
      <c r="F74" s="151"/>
      <c r="G74" s="309">
        <v>3</v>
      </c>
      <c r="H74" s="343">
        <f t="shared" si="4"/>
        <v>90</v>
      </c>
      <c r="I74" s="128">
        <f>SUM(J74:L74)</f>
        <v>12</v>
      </c>
      <c r="J74" s="128">
        <v>8</v>
      </c>
      <c r="K74" s="126">
        <v>4</v>
      </c>
      <c r="L74" s="126"/>
      <c r="M74" s="383">
        <f>H74-I74</f>
        <v>78</v>
      </c>
      <c r="N74" s="81"/>
      <c r="O74" s="279"/>
      <c r="P74" s="130"/>
      <c r="Q74" s="303"/>
      <c r="R74" s="131">
        <v>6</v>
      </c>
      <c r="S74" s="270">
        <v>6</v>
      </c>
      <c r="T74" s="130"/>
      <c r="U74" s="279"/>
      <c r="V74" s="130"/>
      <c r="W74" s="279"/>
      <c r="X74" s="130"/>
      <c r="Y74" s="658"/>
      <c r="Z74" s="214"/>
      <c r="AB74" s="676" t="s">
        <v>223</v>
      </c>
      <c r="AC74" s="619"/>
      <c r="AD74" s="625"/>
      <c r="AE74" s="625"/>
      <c r="AF74" s="625"/>
      <c r="AG74" s="628"/>
      <c r="AH74" s="628"/>
      <c r="AI74" s="631"/>
      <c r="AJ74" s="631"/>
      <c r="AK74" s="631"/>
      <c r="AL74" s="631"/>
      <c r="AM74" s="625"/>
      <c r="AN74" s="625"/>
      <c r="AO74" s="625"/>
      <c r="AP74" s="625"/>
      <c r="AQ74" s="625"/>
      <c r="AR74" s="625"/>
      <c r="AS74" s="625"/>
    </row>
    <row r="75" spans="1:45" s="6" customFormat="1" ht="30" customHeight="1">
      <c r="A75" s="70" t="s">
        <v>156</v>
      </c>
      <c r="B75" s="215" t="s">
        <v>83</v>
      </c>
      <c r="C75" s="111"/>
      <c r="D75" s="110"/>
      <c r="E75" s="112"/>
      <c r="F75" s="335"/>
      <c r="G75" s="321">
        <v>5</v>
      </c>
      <c r="H75" s="68">
        <f t="shared" si="4"/>
        <v>150</v>
      </c>
      <c r="I75" s="114"/>
      <c r="J75" s="114"/>
      <c r="K75" s="110"/>
      <c r="L75" s="110"/>
      <c r="M75" s="386"/>
      <c r="N75" s="91"/>
      <c r="O75" s="277"/>
      <c r="P75" s="115"/>
      <c r="Q75" s="277"/>
      <c r="R75" s="117"/>
      <c r="S75" s="277"/>
      <c r="T75" s="115"/>
      <c r="U75" s="277"/>
      <c r="V75" s="115"/>
      <c r="W75" s="277"/>
      <c r="X75" s="115"/>
      <c r="Y75" s="277"/>
      <c r="Z75" s="115"/>
      <c r="AB75" s="676"/>
      <c r="AC75" s="619"/>
      <c r="AD75" s="625"/>
      <c r="AE75" s="625"/>
      <c r="AF75" s="625"/>
      <c r="AG75" s="625"/>
      <c r="AH75" s="625"/>
      <c r="AI75" s="626"/>
      <c r="AJ75" s="625"/>
      <c r="AK75" s="625"/>
      <c r="AL75" s="625"/>
      <c r="AM75" s="625"/>
      <c r="AN75" s="625"/>
      <c r="AO75" s="625"/>
      <c r="AP75" s="625"/>
      <c r="AQ75" s="625"/>
      <c r="AR75" s="625"/>
      <c r="AS75" s="625"/>
    </row>
    <row r="76" spans="1:45" s="6" customFormat="1" ht="24.75" customHeight="1" thickBot="1">
      <c r="A76" s="108"/>
      <c r="B76" s="72" t="s">
        <v>48</v>
      </c>
      <c r="C76" s="142"/>
      <c r="D76" s="143"/>
      <c r="E76" s="144"/>
      <c r="F76" s="334"/>
      <c r="G76" s="322">
        <v>1</v>
      </c>
      <c r="H76" s="344">
        <f t="shared" si="4"/>
        <v>30</v>
      </c>
      <c r="I76" s="138"/>
      <c r="J76" s="145"/>
      <c r="K76" s="143"/>
      <c r="L76" s="143"/>
      <c r="M76" s="389"/>
      <c r="N76" s="146"/>
      <c r="O76" s="278"/>
      <c r="P76" s="147"/>
      <c r="Q76" s="278"/>
      <c r="R76" s="148"/>
      <c r="S76" s="278"/>
      <c r="T76" s="147"/>
      <c r="U76" s="278"/>
      <c r="V76" s="147"/>
      <c r="W76" s="278"/>
      <c r="X76" s="147"/>
      <c r="Y76" s="278"/>
      <c r="Z76" s="147"/>
      <c r="AB76" s="676"/>
      <c r="AC76" s="619"/>
      <c r="AD76" s="625"/>
      <c r="AE76" s="625"/>
      <c r="AF76" s="625"/>
      <c r="AG76" s="625"/>
      <c r="AH76" s="625"/>
      <c r="AI76" s="626"/>
      <c r="AJ76" s="625"/>
      <c r="AK76" s="625"/>
      <c r="AL76" s="625"/>
      <c r="AM76" s="625"/>
      <c r="AN76" s="625"/>
      <c r="AO76" s="625"/>
      <c r="AP76" s="625"/>
      <c r="AQ76" s="625"/>
      <c r="AR76" s="625"/>
      <c r="AS76" s="625"/>
    </row>
    <row r="77" spans="1:45" s="6" customFormat="1" ht="23.25" customHeight="1" thickBot="1">
      <c r="A77" s="70" t="s">
        <v>157</v>
      </c>
      <c r="B77" s="98" t="s">
        <v>58</v>
      </c>
      <c r="C77" s="149"/>
      <c r="D77" s="149" t="s">
        <v>96</v>
      </c>
      <c r="E77" s="150"/>
      <c r="F77" s="149"/>
      <c r="G77" s="309">
        <v>4</v>
      </c>
      <c r="H77" s="343">
        <f t="shared" si="4"/>
        <v>120</v>
      </c>
      <c r="I77" s="128">
        <f>SUM(J77:L77)</f>
        <v>12</v>
      </c>
      <c r="J77" s="128">
        <v>8</v>
      </c>
      <c r="K77" s="126">
        <v>4</v>
      </c>
      <c r="L77" s="126"/>
      <c r="M77" s="383">
        <f>H77-I77</f>
        <v>108</v>
      </c>
      <c r="N77" s="81"/>
      <c r="O77" s="279"/>
      <c r="P77" s="130"/>
      <c r="Q77" s="279"/>
      <c r="R77" s="134"/>
      <c r="S77" s="279"/>
      <c r="T77" s="130"/>
      <c r="U77" s="279"/>
      <c r="V77" s="131">
        <v>6</v>
      </c>
      <c r="W77" s="270">
        <v>6</v>
      </c>
      <c r="X77" s="130"/>
      <c r="Y77" s="658"/>
      <c r="Z77" s="214"/>
      <c r="AB77" s="676" t="s">
        <v>224</v>
      </c>
      <c r="AC77" s="619"/>
      <c r="AD77" s="625"/>
      <c r="AE77" s="625"/>
      <c r="AF77" s="625"/>
      <c r="AG77" s="625"/>
      <c r="AH77" s="625"/>
      <c r="AI77" s="626"/>
      <c r="AJ77" s="625"/>
      <c r="AK77" s="625"/>
      <c r="AL77" s="625"/>
      <c r="AM77" s="625"/>
      <c r="AN77" s="625"/>
      <c r="AO77" s="631"/>
      <c r="AP77" s="631"/>
      <c r="AQ77" s="625"/>
      <c r="AR77" s="625"/>
      <c r="AS77" s="625"/>
    </row>
    <row r="78" spans="1:45" s="6" customFormat="1" ht="39" customHeight="1">
      <c r="A78" s="70" t="s">
        <v>158</v>
      </c>
      <c r="B78" s="109" t="s">
        <v>84</v>
      </c>
      <c r="C78" s="111"/>
      <c r="D78" s="110"/>
      <c r="E78" s="112"/>
      <c r="F78" s="335"/>
      <c r="G78" s="307">
        <v>4</v>
      </c>
      <c r="H78" s="68">
        <f t="shared" si="4"/>
        <v>120</v>
      </c>
      <c r="I78" s="66"/>
      <c r="J78" s="66"/>
      <c r="K78" s="66"/>
      <c r="L78" s="66"/>
      <c r="M78" s="386"/>
      <c r="N78" s="91"/>
      <c r="O78" s="277"/>
      <c r="P78" s="115"/>
      <c r="Q78" s="277"/>
      <c r="R78" s="117"/>
      <c r="S78" s="263"/>
      <c r="T78" s="117"/>
      <c r="U78" s="263"/>
      <c r="V78" s="115"/>
      <c r="W78" s="277"/>
      <c r="X78" s="117"/>
      <c r="Y78" s="263"/>
      <c r="Z78" s="117"/>
      <c r="AB78" s="676"/>
      <c r="AC78" s="619"/>
      <c r="AD78" s="625"/>
      <c r="AE78" s="625"/>
      <c r="AF78" s="625"/>
      <c r="AG78" s="625"/>
      <c r="AH78" s="625"/>
      <c r="AI78" s="626"/>
      <c r="AJ78" s="625"/>
      <c r="AK78" s="626"/>
      <c r="AL78" s="626"/>
      <c r="AM78" s="626"/>
      <c r="AN78" s="626"/>
      <c r="AO78" s="625"/>
      <c r="AP78" s="625"/>
      <c r="AQ78" s="626"/>
      <c r="AR78" s="626"/>
      <c r="AS78" s="626"/>
    </row>
    <row r="79" spans="1:45" s="6" customFormat="1" ht="21" customHeight="1" thickBot="1">
      <c r="A79" s="345"/>
      <c r="B79" s="72" t="s">
        <v>48</v>
      </c>
      <c r="C79" s="140"/>
      <c r="D79" s="210"/>
      <c r="E79" s="211"/>
      <c r="F79" s="346"/>
      <c r="G79" s="308">
        <v>1</v>
      </c>
      <c r="H79" s="344">
        <f t="shared" si="4"/>
        <v>30</v>
      </c>
      <c r="I79" s="140"/>
      <c r="J79" s="140"/>
      <c r="K79" s="140"/>
      <c r="L79" s="140"/>
      <c r="M79" s="389"/>
      <c r="N79" s="146"/>
      <c r="O79" s="278"/>
      <c r="P79" s="147"/>
      <c r="Q79" s="278"/>
      <c r="R79" s="148"/>
      <c r="S79" s="264"/>
      <c r="T79" s="148"/>
      <c r="U79" s="264"/>
      <c r="V79" s="148"/>
      <c r="W79" s="264"/>
      <c r="X79" s="148"/>
      <c r="Y79" s="264"/>
      <c r="Z79" s="148"/>
      <c r="AB79" s="676"/>
      <c r="AC79" s="619"/>
      <c r="AD79" s="625"/>
      <c r="AE79" s="625"/>
      <c r="AF79" s="625"/>
      <c r="AG79" s="625"/>
      <c r="AH79" s="625"/>
      <c r="AI79" s="626"/>
      <c r="AJ79" s="625"/>
      <c r="AK79" s="626"/>
      <c r="AL79" s="626"/>
      <c r="AM79" s="626"/>
      <c r="AN79" s="626"/>
      <c r="AO79" s="626"/>
      <c r="AP79" s="626"/>
      <c r="AQ79" s="626"/>
      <c r="AR79" s="626"/>
      <c r="AS79" s="626"/>
    </row>
    <row r="80" spans="1:45" s="6" customFormat="1" ht="27" customHeight="1" thickBot="1">
      <c r="A80" s="189" t="s">
        <v>159</v>
      </c>
      <c r="B80" s="98" t="s">
        <v>58</v>
      </c>
      <c r="C80" s="149"/>
      <c r="D80" s="126">
        <v>12</v>
      </c>
      <c r="E80" s="152"/>
      <c r="F80" s="151"/>
      <c r="G80" s="309">
        <v>3</v>
      </c>
      <c r="H80" s="343">
        <f t="shared" si="4"/>
        <v>90</v>
      </c>
      <c r="I80" s="128">
        <f>SUM(J80:L80)</f>
        <v>8</v>
      </c>
      <c r="J80" s="128">
        <v>8</v>
      </c>
      <c r="K80" s="126"/>
      <c r="L80" s="126"/>
      <c r="M80" s="383">
        <f>H80-I80</f>
        <v>82</v>
      </c>
      <c r="N80" s="81"/>
      <c r="O80" s="279"/>
      <c r="P80" s="130"/>
      <c r="Q80" s="279"/>
      <c r="R80" s="134"/>
      <c r="S80" s="262"/>
      <c r="T80" s="131">
        <v>8</v>
      </c>
      <c r="U80" s="265">
        <v>0</v>
      </c>
      <c r="V80" s="130"/>
      <c r="W80" s="279"/>
      <c r="X80" s="134"/>
      <c r="Y80" s="654"/>
      <c r="Z80" s="135"/>
      <c r="AB80" s="676" t="s">
        <v>223</v>
      </c>
      <c r="AC80" s="619"/>
      <c r="AD80" s="625"/>
      <c r="AE80" s="625"/>
      <c r="AF80" s="625"/>
      <c r="AG80" s="625"/>
      <c r="AH80" s="625"/>
      <c r="AI80" s="626"/>
      <c r="AJ80" s="625"/>
      <c r="AK80" s="626"/>
      <c r="AL80" s="626"/>
      <c r="AM80" s="552"/>
      <c r="AN80" s="552"/>
      <c r="AO80" s="625"/>
      <c r="AP80" s="625"/>
      <c r="AQ80" s="626"/>
      <c r="AR80" s="626"/>
      <c r="AS80" s="626"/>
    </row>
    <row r="81" spans="1:45" s="6" customFormat="1" ht="39.75" customHeight="1">
      <c r="A81" s="70" t="s">
        <v>161</v>
      </c>
      <c r="B81" s="109" t="s">
        <v>160</v>
      </c>
      <c r="C81" s="111"/>
      <c r="D81" s="110"/>
      <c r="E81" s="335"/>
      <c r="F81" s="335"/>
      <c r="G81" s="314">
        <v>6</v>
      </c>
      <c r="H81" s="68">
        <f>G81*30</f>
        <v>180</v>
      </c>
      <c r="I81" s="114"/>
      <c r="J81" s="114"/>
      <c r="K81" s="110"/>
      <c r="L81" s="110"/>
      <c r="M81" s="386"/>
      <c r="N81" s="91"/>
      <c r="O81" s="277"/>
      <c r="P81" s="115"/>
      <c r="Q81" s="277"/>
      <c r="R81" s="117"/>
      <c r="S81" s="263"/>
      <c r="T81" s="92"/>
      <c r="U81" s="591"/>
      <c r="V81" s="115"/>
      <c r="W81" s="277"/>
      <c r="X81" s="117"/>
      <c r="Y81" s="263"/>
      <c r="Z81" s="117"/>
      <c r="AB81" s="676"/>
      <c r="AC81" s="619"/>
      <c r="AD81" s="625"/>
      <c r="AE81" s="625"/>
      <c r="AF81" s="625"/>
      <c r="AG81" s="625"/>
      <c r="AH81" s="625"/>
      <c r="AI81" s="626"/>
      <c r="AJ81" s="625"/>
      <c r="AK81" s="626"/>
      <c r="AL81" s="626"/>
      <c r="AM81" s="552"/>
      <c r="AN81" s="552"/>
      <c r="AO81" s="625"/>
      <c r="AP81" s="625"/>
      <c r="AQ81" s="626"/>
      <c r="AR81" s="626"/>
      <c r="AS81" s="626"/>
    </row>
    <row r="82" spans="1:45" s="6" customFormat="1" ht="24.75" customHeight="1" thickBot="1">
      <c r="A82" s="345"/>
      <c r="B82" s="72" t="s">
        <v>48</v>
      </c>
      <c r="C82" s="142"/>
      <c r="D82" s="143"/>
      <c r="E82" s="334"/>
      <c r="F82" s="334"/>
      <c r="G82" s="347">
        <v>1.5</v>
      </c>
      <c r="H82" s="345">
        <f>G82*30</f>
        <v>45</v>
      </c>
      <c r="I82" s="145"/>
      <c r="J82" s="145"/>
      <c r="K82" s="143"/>
      <c r="L82" s="143"/>
      <c r="M82" s="389"/>
      <c r="N82" s="146"/>
      <c r="O82" s="278"/>
      <c r="P82" s="147"/>
      <c r="Q82" s="278"/>
      <c r="R82" s="148"/>
      <c r="S82" s="278"/>
      <c r="T82" s="147"/>
      <c r="U82" s="278"/>
      <c r="V82" s="147"/>
      <c r="W82" s="278"/>
      <c r="X82" s="147"/>
      <c r="Y82" s="278"/>
      <c r="Z82" s="147"/>
      <c r="AB82" s="676"/>
      <c r="AC82" s="619"/>
      <c r="AD82" s="625"/>
      <c r="AE82" s="625"/>
      <c r="AF82" s="625"/>
      <c r="AG82" s="625"/>
      <c r="AH82" s="625"/>
      <c r="AI82" s="626"/>
      <c r="AJ82" s="625"/>
      <c r="AK82" s="625"/>
      <c r="AL82" s="625"/>
      <c r="AM82" s="625"/>
      <c r="AN82" s="625"/>
      <c r="AO82" s="625"/>
      <c r="AP82" s="625"/>
      <c r="AQ82" s="625"/>
      <c r="AR82" s="625"/>
      <c r="AS82" s="625"/>
    </row>
    <row r="83" spans="1:45" s="6" customFormat="1" ht="30" customHeight="1" thickBot="1">
      <c r="A83" s="189" t="s">
        <v>162</v>
      </c>
      <c r="B83" s="175" t="s">
        <v>58</v>
      </c>
      <c r="C83" s="187" t="s">
        <v>96</v>
      </c>
      <c r="D83" s="187"/>
      <c r="E83" s="548"/>
      <c r="F83" s="187"/>
      <c r="G83" s="549">
        <v>3.5</v>
      </c>
      <c r="H83" s="233">
        <f>G83*30</f>
        <v>105</v>
      </c>
      <c r="I83" s="162">
        <f>SUM(J83:L83)</f>
        <v>12</v>
      </c>
      <c r="J83" s="162">
        <v>8</v>
      </c>
      <c r="K83" s="177">
        <v>4</v>
      </c>
      <c r="L83" s="177"/>
      <c r="M83" s="392">
        <f>H83-I83</f>
        <v>93</v>
      </c>
      <c r="N83" s="176"/>
      <c r="O83" s="280"/>
      <c r="P83" s="178"/>
      <c r="Q83" s="280"/>
      <c r="R83" s="179"/>
      <c r="S83" s="269"/>
      <c r="T83" s="179"/>
      <c r="U83" s="269"/>
      <c r="V83" s="180">
        <v>6</v>
      </c>
      <c r="W83" s="338">
        <v>6</v>
      </c>
      <c r="X83" s="179"/>
      <c r="Y83" s="659"/>
      <c r="Z83" s="181"/>
      <c r="AB83" s="676" t="s">
        <v>224</v>
      </c>
      <c r="AC83" s="619"/>
      <c r="AD83" s="625"/>
      <c r="AE83" s="625"/>
      <c r="AF83" s="625"/>
      <c r="AG83" s="625"/>
      <c r="AH83" s="625"/>
      <c r="AI83" s="626"/>
      <c r="AJ83" s="626"/>
      <c r="AK83" s="626"/>
      <c r="AL83" s="626"/>
      <c r="AM83" s="626"/>
      <c r="AN83" s="626"/>
      <c r="AO83" s="631"/>
      <c r="AP83" s="631"/>
      <c r="AQ83" s="626"/>
      <c r="AR83" s="626"/>
      <c r="AS83" s="626"/>
    </row>
    <row r="84" spans="1:50" s="18" customFormat="1" ht="36" customHeight="1" thickBot="1">
      <c r="A84" s="189" t="s">
        <v>163</v>
      </c>
      <c r="B84" s="409" t="s">
        <v>91</v>
      </c>
      <c r="C84" s="416"/>
      <c r="D84" s="416"/>
      <c r="E84" s="411">
        <v>14</v>
      </c>
      <c r="F84" s="412"/>
      <c r="G84" s="426">
        <f>H84/30</f>
        <v>1</v>
      </c>
      <c r="H84" s="547">
        <v>30</v>
      </c>
      <c r="I84" s="415">
        <f>SUM(J84:L84)</f>
        <v>8</v>
      </c>
      <c r="J84" s="546"/>
      <c r="K84" s="415"/>
      <c r="L84" s="419">
        <v>8</v>
      </c>
      <c r="M84" s="380">
        <f>H84-I84</f>
        <v>22</v>
      </c>
      <c r="N84" s="410"/>
      <c r="O84" s="423"/>
      <c r="P84" s="423"/>
      <c r="Q84" s="423"/>
      <c r="R84" s="424"/>
      <c r="S84" s="424"/>
      <c r="T84" s="424"/>
      <c r="U84" s="424"/>
      <c r="V84" s="424"/>
      <c r="W84" s="424"/>
      <c r="X84" s="419">
        <v>4</v>
      </c>
      <c r="Y84" s="427">
        <v>4</v>
      </c>
      <c r="Z84" s="425"/>
      <c r="AA84" s="37"/>
      <c r="AB84" s="676" t="s">
        <v>224</v>
      </c>
      <c r="AC84" s="619"/>
      <c r="AD84" s="625"/>
      <c r="AE84" s="625"/>
      <c r="AF84" s="625"/>
      <c r="AG84" s="625"/>
      <c r="AH84" s="625"/>
      <c r="AI84" s="626"/>
      <c r="AJ84" s="626"/>
      <c r="AK84" s="626"/>
      <c r="AL84" s="626"/>
      <c r="AM84" s="626"/>
      <c r="AN84" s="626"/>
      <c r="AO84" s="626"/>
      <c r="AP84" s="626"/>
      <c r="AQ84" s="631"/>
      <c r="AR84" s="631"/>
      <c r="AS84" s="626"/>
      <c r="AT84" s="6"/>
      <c r="AU84" s="6"/>
      <c r="AV84" s="6"/>
      <c r="AW84" s="6"/>
      <c r="AX84" s="6"/>
    </row>
    <row r="85" spans="1:50" s="12" customFormat="1" ht="36" customHeight="1">
      <c r="A85" s="70" t="s">
        <v>164</v>
      </c>
      <c r="B85" s="109" t="s">
        <v>50</v>
      </c>
      <c r="C85" s="111"/>
      <c r="D85" s="111" t="s">
        <v>80</v>
      </c>
      <c r="E85" s="185"/>
      <c r="F85" s="111"/>
      <c r="G85" s="307">
        <v>6</v>
      </c>
      <c r="H85" s="68">
        <f aca="true" t="shared" si="5" ref="H85:H94">G85*30</f>
        <v>180</v>
      </c>
      <c r="I85" s="217"/>
      <c r="J85" s="217"/>
      <c r="K85" s="217"/>
      <c r="L85" s="217"/>
      <c r="M85" s="397"/>
      <c r="N85" s="91"/>
      <c r="O85" s="277"/>
      <c r="P85" s="115"/>
      <c r="Q85" s="277"/>
      <c r="R85" s="117"/>
      <c r="S85" s="263"/>
      <c r="T85" s="117"/>
      <c r="U85" s="263"/>
      <c r="V85" s="115"/>
      <c r="W85" s="277"/>
      <c r="X85" s="117"/>
      <c r="Y85" s="263"/>
      <c r="Z85" s="117"/>
      <c r="AB85" s="677"/>
      <c r="AC85" s="619"/>
      <c r="AD85" s="625"/>
      <c r="AE85" s="625"/>
      <c r="AF85" s="625"/>
      <c r="AG85" s="625"/>
      <c r="AH85" s="625"/>
      <c r="AI85" s="626"/>
      <c r="AJ85" s="626"/>
      <c r="AK85" s="626"/>
      <c r="AL85" s="626"/>
      <c r="AM85" s="626"/>
      <c r="AN85" s="626"/>
      <c r="AO85" s="625"/>
      <c r="AP85" s="625"/>
      <c r="AQ85" s="626"/>
      <c r="AR85" s="626"/>
      <c r="AS85" s="626"/>
      <c r="AT85" s="6"/>
      <c r="AU85" s="6"/>
      <c r="AV85" s="6"/>
      <c r="AW85" s="6"/>
      <c r="AX85" s="6"/>
    </row>
    <row r="86" spans="1:50" s="12" customFormat="1" ht="21.75" customHeight="1" thickBot="1">
      <c r="A86" s="345"/>
      <c r="B86" s="72" t="s">
        <v>48</v>
      </c>
      <c r="C86" s="218"/>
      <c r="D86" s="218"/>
      <c r="E86" s="218"/>
      <c r="F86" s="219"/>
      <c r="G86" s="308">
        <v>2.5</v>
      </c>
      <c r="H86" s="344">
        <f t="shared" si="5"/>
        <v>75</v>
      </c>
      <c r="I86" s="74"/>
      <c r="J86" s="219"/>
      <c r="K86" s="219"/>
      <c r="L86" s="219"/>
      <c r="M86" s="398"/>
      <c r="N86" s="146"/>
      <c r="O86" s="278"/>
      <c r="P86" s="147"/>
      <c r="Q86" s="278"/>
      <c r="R86" s="148"/>
      <c r="S86" s="264"/>
      <c r="T86" s="148"/>
      <c r="U86" s="264"/>
      <c r="V86" s="147"/>
      <c r="W86" s="278"/>
      <c r="X86" s="148"/>
      <c r="Y86" s="264"/>
      <c r="Z86" s="148"/>
      <c r="AB86" s="677"/>
      <c r="AC86" s="619"/>
      <c r="AD86" s="625"/>
      <c r="AE86" s="625"/>
      <c r="AF86" s="625"/>
      <c r="AG86" s="625"/>
      <c r="AH86" s="625"/>
      <c r="AI86" s="626"/>
      <c r="AJ86" s="626"/>
      <c r="AK86" s="626"/>
      <c r="AL86" s="626"/>
      <c r="AM86" s="626"/>
      <c r="AN86" s="626"/>
      <c r="AO86" s="625"/>
      <c r="AP86" s="625"/>
      <c r="AQ86" s="626"/>
      <c r="AR86" s="626"/>
      <c r="AS86" s="626"/>
      <c r="AT86" s="6"/>
      <c r="AU86" s="6"/>
      <c r="AV86" s="6"/>
      <c r="AW86" s="6"/>
      <c r="AX86" s="6"/>
    </row>
    <row r="87" spans="1:50" s="12" customFormat="1" ht="25.5" customHeight="1" thickBot="1">
      <c r="A87" s="189" t="s">
        <v>165</v>
      </c>
      <c r="B87" s="98" t="s">
        <v>58</v>
      </c>
      <c r="C87" s="149" t="s">
        <v>96</v>
      </c>
      <c r="D87" s="149" t="s">
        <v>80</v>
      </c>
      <c r="E87" s="150"/>
      <c r="F87" s="149"/>
      <c r="G87" s="309">
        <v>3.5</v>
      </c>
      <c r="H87" s="343">
        <f t="shared" si="5"/>
        <v>105</v>
      </c>
      <c r="I87" s="128">
        <f>SUM(J87:L87)</f>
        <v>12</v>
      </c>
      <c r="J87" s="128">
        <v>8</v>
      </c>
      <c r="K87" s="126">
        <v>4</v>
      </c>
      <c r="L87" s="126"/>
      <c r="M87" s="383">
        <f>H87-I87</f>
        <v>93</v>
      </c>
      <c r="N87" s="81"/>
      <c r="O87" s="279"/>
      <c r="P87" s="130"/>
      <c r="Q87" s="279"/>
      <c r="R87" s="134"/>
      <c r="S87" s="262"/>
      <c r="T87" s="134"/>
      <c r="U87" s="262"/>
      <c r="V87" s="131">
        <v>6</v>
      </c>
      <c r="W87" s="270">
        <v>6</v>
      </c>
      <c r="X87" s="134"/>
      <c r="Y87" s="654"/>
      <c r="Z87" s="135"/>
      <c r="AB87" s="677" t="s">
        <v>224</v>
      </c>
      <c r="AC87" s="619"/>
      <c r="AD87" s="625"/>
      <c r="AE87" s="625"/>
      <c r="AF87" s="625"/>
      <c r="AG87" s="625"/>
      <c r="AH87" s="625"/>
      <c r="AI87" s="626"/>
      <c r="AJ87" s="626"/>
      <c r="AK87" s="626"/>
      <c r="AL87" s="626"/>
      <c r="AM87" s="626"/>
      <c r="AN87" s="626"/>
      <c r="AO87" s="631"/>
      <c r="AP87" s="631"/>
      <c r="AQ87" s="626"/>
      <c r="AR87" s="626"/>
      <c r="AS87" s="626"/>
      <c r="AT87" s="6"/>
      <c r="AU87" s="6"/>
      <c r="AV87" s="6"/>
      <c r="AW87" s="6"/>
      <c r="AX87" s="6"/>
    </row>
    <row r="88" spans="1:45" s="6" customFormat="1" ht="39" customHeight="1" thickBot="1">
      <c r="A88" s="542" t="s">
        <v>166</v>
      </c>
      <c r="B88" s="182" t="s">
        <v>208</v>
      </c>
      <c r="C88" s="126">
        <v>9</v>
      </c>
      <c r="D88" s="149"/>
      <c r="E88" s="152"/>
      <c r="F88" s="151"/>
      <c r="G88" s="309">
        <v>5.5</v>
      </c>
      <c r="H88" s="343">
        <f t="shared" si="5"/>
        <v>165</v>
      </c>
      <c r="I88" s="128">
        <f>SUM(J88:L88)</f>
        <v>14</v>
      </c>
      <c r="J88" s="128">
        <v>8</v>
      </c>
      <c r="K88" s="126">
        <v>6</v>
      </c>
      <c r="L88" s="126"/>
      <c r="M88" s="383">
        <f>H88-I88</f>
        <v>151</v>
      </c>
      <c r="N88" s="81"/>
      <c r="O88" s="279"/>
      <c r="P88" s="131">
        <v>8</v>
      </c>
      <c r="Q88" s="270">
        <v>6</v>
      </c>
      <c r="R88" s="134"/>
      <c r="S88" s="262"/>
      <c r="T88" s="134"/>
      <c r="U88" s="262"/>
      <c r="V88" s="134"/>
      <c r="W88" s="262"/>
      <c r="X88" s="134"/>
      <c r="Y88" s="262"/>
      <c r="Z88" s="135"/>
      <c r="AB88" s="676" t="s">
        <v>225</v>
      </c>
      <c r="AC88" s="619"/>
      <c r="AD88" s="626"/>
      <c r="AE88" s="626"/>
      <c r="AF88" s="625"/>
      <c r="AG88" s="625"/>
      <c r="AH88" s="625"/>
      <c r="AI88" s="626"/>
      <c r="AJ88" s="626"/>
      <c r="AK88" s="626"/>
      <c r="AL88" s="626"/>
      <c r="AM88" s="626"/>
      <c r="AN88" s="626"/>
      <c r="AO88" s="626"/>
      <c r="AP88" s="626"/>
      <c r="AQ88" s="626"/>
      <c r="AR88" s="626"/>
      <c r="AS88" s="626"/>
    </row>
    <row r="89" spans="1:45" s="6" customFormat="1" ht="24.75" customHeight="1">
      <c r="A89" s="70" t="s">
        <v>167</v>
      </c>
      <c r="B89" s="109" t="s">
        <v>85</v>
      </c>
      <c r="C89" s="110"/>
      <c r="D89" s="111"/>
      <c r="E89" s="112"/>
      <c r="F89" s="335"/>
      <c r="G89" s="307">
        <v>4</v>
      </c>
      <c r="H89" s="68">
        <f t="shared" si="5"/>
        <v>120</v>
      </c>
      <c r="I89" s="114"/>
      <c r="J89" s="114"/>
      <c r="K89" s="110"/>
      <c r="L89" s="110"/>
      <c r="M89" s="386"/>
      <c r="N89" s="91"/>
      <c r="O89" s="277"/>
      <c r="P89" s="115"/>
      <c r="Q89" s="601"/>
      <c r="R89" s="118"/>
      <c r="S89" s="263"/>
      <c r="T89" s="117"/>
      <c r="U89" s="263"/>
      <c r="V89" s="117"/>
      <c r="W89" s="263"/>
      <c r="X89" s="117"/>
      <c r="Y89" s="263"/>
      <c r="Z89" s="117"/>
      <c r="AB89" s="676"/>
      <c r="AC89" s="619"/>
      <c r="AD89" s="625"/>
      <c r="AE89" s="625"/>
      <c r="AF89" s="625"/>
      <c r="AG89" s="641"/>
      <c r="AH89" s="641"/>
      <c r="AI89" s="629"/>
      <c r="AJ89" s="625"/>
      <c r="AK89" s="626"/>
      <c r="AL89" s="626"/>
      <c r="AM89" s="626"/>
      <c r="AN89" s="626"/>
      <c r="AO89" s="626"/>
      <c r="AP89" s="626"/>
      <c r="AQ89" s="626"/>
      <c r="AR89" s="626"/>
      <c r="AS89" s="626"/>
    </row>
    <row r="90" spans="1:45" s="6" customFormat="1" ht="27.75" customHeight="1" thickBot="1">
      <c r="A90" s="345"/>
      <c r="B90" s="72" t="s">
        <v>48</v>
      </c>
      <c r="C90" s="139"/>
      <c r="D90" s="137"/>
      <c r="E90" s="190"/>
      <c r="F90" s="334"/>
      <c r="G90" s="308">
        <v>1</v>
      </c>
      <c r="H90" s="344">
        <f t="shared" si="5"/>
        <v>30</v>
      </c>
      <c r="I90" s="138"/>
      <c r="J90" s="138"/>
      <c r="K90" s="139"/>
      <c r="L90" s="139"/>
      <c r="M90" s="389"/>
      <c r="N90" s="146"/>
      <c r="O90" s="278"/>
      <c r="P90" s="147"/>
      <c r="Q90" s="602"/>
      <c r="R90" s="125"/>
      <c r="S90" s="264"/>
      <c r="T90" s="148"/>
      <c r="U90" s="264"/>
      <c r="V90" s="148"/>
      <c r="W90" s="264"/>
      <c r="X90" s="148"/>
      <c r="Y90" s="264"/>
      <c r="Z90" s="148"/>
      <c r="AB90" s="676"/>
      <c r="AC90" s="619"/>
      <c r="AD90" s="625"/>
      <c r="AE90" s="625"/>
      <c r="AF90" s="625"/>
      <c r="AG90" s="641"/>
      <c r="AH90" s="641"/>
      <c r="AI90" s="629"/>
      <c r="AJ90" s="625"/>
      <c r="AK90" s="626"/>
      <c r="AL90" s="626"/>
      <c r="AM90" s="626"/>
      <c r="AN90" s="626"/>
      <c r="AO90" s="626"/>
      <c r="AP90" s="626"/>
      <c r="AQ90" s="626"/>
      <c r="AR90" s="626"/>
      <c r="AS90" s="626"/>
    </row>
    <row r="91" spans="1:45" s="6" customFormat="1" ht="24" customHeight="1" thickBot="1">
      <c r="A91" s="189" t="s">
        <v>168</v>
      </c>
      <c r="B91" s="98" t="s">
        <v>58</v>
      </c>
      <c r="C91" s="126"/>
      <c r="D91" s="149" t="s">
        <v>35</v>
      </c>
      <c r="E91" s="152"/>
      <c r="F91" s="151"/>
      <c r="G91" s="309">
        <v>3</v>
      </c>
      <c r="H91" s="343">
        <f t="shared" si="5"/>
        <v>90</v>
      </c>
      <c r="I91" s="128">
        <f>SUM(J91:L91)</f>
        <v>8</v>
      </c>
      <c r="J91" s="128">
        <v>4</v>
      </c>
      <c r="K91" s="126">
        <v>4</v>
      </c>
      <c r="L91" s="126"/>
      <c r="M91" s="383">
        <f>H91-I91</f>
        <v>82</v>
      </c>
      <c r="N91" s="81"/>
      <c r="O91" s="279"/>
      <c r="P91" s="83">
        <v>8</v>
      </c>
      <c r="Q91" s="603"/>
      <c r="R91" s="168"/>
      <c r="S91" s="262"/>
      <c r="T91" s="134"/>
      <c r="U91" s="262"/>
      <c r="V91" s="134"/>
      <c r="W91" s="262"/>
      <c r="X91" s="134"/>
      <c r="Y91" s="654"/>
      <c r="Z91" s="135"/>
      <c r="AB91" s="676" t="s">
        <v>225</v>
      </c>
      <c r="AC91" s="619"/>
      <c r="AD91" s="625"/>
      <c r="AE91" s="625"/>
      <c r="AF91" s="552"/>
      <c r="AG91" s="641"/>
      <c r="AH91" s="641"/>
      <c r="AI91" s="629"/>
      <c r="AJ91" s="625"/>
      <c r="AK91" s="626"/>
      <c r="AL91" s="626"/>
      <c r="AM91" s="626"/>
      <c r="AN91" s="626"/>
      <c r="AO91" s="626"/>
      <c r="AP91" s="626"/>
      <c r="AQ91" s="626"/>
      <c r="AR91" s="626"/>
      <c r="AS91" s="626"/>
    </row>
    <row r="92" spans="1:45" s="6" customFormat="1" ht="24" customHeight="1">
      <c r="A92" s="70" t="s">
        <v>169</v>
      </c>
      <c r="B92" s="215" t="s">
        <v>86</v>
      </c>
      <c r="C92" s="111"/>
      <c r="D92" s="111"/>
      <c r="E92" s="185"/>
      <c r="F92" s="111"/>
      <c r="G92" s="307">
        <v>6</v>
      </c>
      <c r="H92" s="68">
        <f t="shared" si="5"/>
        <v>180</v>
      </c>
      <c r="I92" s="114"/>
      <c r="J92" s="114"/>
      <c r="K92" s="110"/>
      <c r="L92" s="110"/>
      <c r="M92" s="386"/>
      <c r="N92" s="91"/>
      <c r="O92" s="277"/>
      <c r="P92" s="115"/>
      <c r="Q92" s="601"/>
      <c r="R92" s="118"/>
      <c r="S92" s="263"/>
      <c r="T92" s="117"/>
      <c r="U92" s="263"/>
      <c r="V92" s="117"/>
      <c r="W92" s="263"/>
      <c r="X92" s="117"/>
      <c r="Y92" s="263"/>
      <c r="Z92" s="117"/>
      <c r="AB92" s="676"/>
      <c r="AC92" s="619"/>
      <c r="AD92" s="625"/>
      <c r="AE92" s="625"/>
      <c r="AF92" s="625"/>
      <c r="AG92" s="641"/>
      <c r="AH92" s="641"/>
      <c r="AI92" s="629"/>
      <c r="AJ92" s="625"/>
      <c r="AK92" s="626"/>
      <c r="AL92" s="626"/>
      <c r="AM92" s="626"/>
      <c r="AN92" s="626"/>
      <c r="AO92" s="626"/>
      <c r="AP92" s="626"/>
      <c r="AQ92" s="626"/>
      <c r="AR92" s="626"/>
      <c r="AS92" s="626"/>
    </row>
    <row r="93" spans="1:45" s="6" customFormat="1" ht="24" customHeight="1" thickBot="1">
      <c r="A93" s="345"/>
      <c r="B93" s="72" t="s">
        <v>48</v>
      </c>
      <c r="C93" s="142"/>
      <c r="D93" s="142"/>
      <c r="E93" s="186"/>
      <c r="F93" s="142"/>
      <c r="G93" s="308">
        <v>1.5</v>
      </c>
      <c r="H93" s="344">
        <f t="shared" si="5"/>
        <v>45</v>
      </c>
      <c r="I93" s="138"/>
      <c r="J93" s="145"/>
      <c r="K93" s="143"/>
      <c r="L93" s="143"/>
      <c r="M93" s="389"/>
      <c r="N93" s="146"/>
      <c r="O93" s="278"/>
      <c r="P93" s="147"/>
      <c r="Q93" s="602"/>
      <c r="R93" s="125"/>
      <c r="S93" s="264"/>
      <c r="T93" s="148"/>
      <c r="U93" s="264"/>
      <c r="V93" s="148"/>
      <c r="W93" s="264"/>
      <c r="X93" s="148"/>
      <c r="Y93" s="264"/>
      <c r="Z93" s="148"/>
      <c r="AB93" s="676"/>
      <c r="AC93" s="619"/>
      <c r="AD93" s="625"/>
      <c r="AE93" s="625"/>
      <c r="AF93" s="625"/>
      <c r="AG93" s="641"/>
      <c r="AH93" s="641"/>
      <c r="AI93" s="629"/>
      <c r="AJ93" s="625"/>
      <c r="AK93" s="626"/>
      <c r="AL93" s="626"/>
      <c r="AM93" s="626"/>
      <c r="AN93" s="626"/>
      <c r="AO93" s="626"/>
      <c r="AP93" s="626"/>
      <c r="AQ93" s="626"/>
      <c r="AR93" s="626"/>
      <c r="AS93" s="626"/>
    </row>
    <row r="94" spans="1:45" s="6" customFormat="1" ht="24.75" customHeight="1" thickBot="1">
      <c r="A94" s="189" t="s">
        <v>170</v>
      </c>
      <c r="B94" s="98" t="s">
        <v>58</v>
      </c>
      <c r="C94" s="149" t="s">
        <v>36</v>
      </c>
      <c r="D94" s="149"/>
      <c r="E94" s="150"/>
      <c r="F94" s="149"/>
      <c r="G94" s="309">
        <v>3.5</v>
      </c>
      <c r="H94" s="343">
        <f t="shared" si="5"/>
        <v>105</v>
      </c>
      <c r="I94" s="128">
        <f>SUM(J94:L94)</f>
        <v>12</v>
      </c>
      <c r="J94" s="128">
        <v>8</v>
      </c>
      <c r="K94" s="126">
        <v>4</v>
      </c>
      <c r="L94" s="126"/>
      <c r="M94" s="383">
        <f>H94-I94</f>
        <v>93</v>
      </c>
      <c r="N94" s="81"/>
      <c r="O94" s="279"/>
      <c r="P94" s="130"/>
      <c r="Q94" s="303"/>
      <c r="R94" s="131">
        <v>8</v>
      </c>
      <c r="S94" s="270">
        <v>4</v>
      </c>
      <c r="T94" s="220"/>
      <c r="U94" s="611"/>
      <c r="V94" s="134"/>
      <c r="W94" s="262"/>
      <c r="X94" s="134"/>
      <c r="Y94" s="654"/>
      <c r="Z94" s="135"/>
      <c r="AB94" s="676" t="s">
        <v>223</v>
      </c>
      <c r="AC94" s="619"/>
      <c r="AD94" s="625"/>
      <c r="AE94" s="625"/>
      <c r="AF94" s="625"/>
      <c r="AG94" s="628"/>
      <c r="AH94" s="628"/>
      <c r="AI94" s="631"/>
      <c r="AJ94" s="631"/>
      <c r="AK94" s="631"/>
      <c r="AL94" s="631"/>
      <c r="AM94" s="642"/>
      <c r="AN94" s="642"/>
      <c r="AO94" s="626"/>
      <c r="AP94" s="626"/>
      <c r="AQ94" s="626"/>
      <c r="AR94" s="626"/>
      <c r="AS94" s="626"/>
    </row>
    <row r="95" spans="1:50" s="33" customFormat="1" ht="32.25" thickBot="1">
      <c r="A95" s="189" t="s">
        <v>171</v>
      </c>
      <c r="B95" s="409" t="s">
        <v>90</v>
      </c>
      <c r="C95" s="416"/>
      <c r="D95" s="416"/>
      <c r="E95" s="411">
        <v>12</v>
      </c>
      <c r="F95" s="412"/>
      <c r="G95" s="426">
        <f>H95/30</f>
        <v>1</v>
      </c>
      <c r="H95" s="429">
        <v>30</v>
      </c>
      <c r="I95" s="415">
        <v>16</v>
      </c>
      <c r="J95" s="415"/>
      <c r="K95" s="415"/>
      <c r="L95" s="415">
        <v>12</v>
      </c>
      <c r="M95" s="380">
        <f>H95-I95</f>
        <v>14</v>
      </c>
      <c r="N95" s="410"/>
      <c r="O95" s="423"/>
      <c r="P95" s="423"/>
      <c r="Q95" s="423"/>
      <c r="R95" s="423"/>
      <c r="S95" s="423"/>
      <c r="T95" s="419">
        <v>4</v>
      </c>
      <c r="U95" s="427">
        <v>4</v>
      </c>
      <c r="V95" s="423"/>
      <c r="W95" s="423"/>
      <c r="X95" s="423"/>
      <c r="Y95" s="428"/>
      <c r="Z95" s="550"/>
      <c r="AA95" s="49"/>
      <c r="AB95" s="676" t="s">
        <v>223</v>
      </c>
      <c r="AC95" s="619"/>
      <c r="AD95" s="625"/>
      <c r="AE95" s="625"/>
      <c r="AF95" s="625"/>
      <c r="AG95" s="625"/>
      <c r="AH95" s="625"/>
      <c r="AI95" s="625"/>
      <c r="AJ95" s="625"/>
      <c r="AK95" s="625"/>
      <c r="AL95" s="625"/>
      <c r="AM95" s="631"/>
      <c r="AN95" s="631"/>
      <c r="AO95" s="625"/>
      <c r="AP95" s="625"/>
      <c r="AQ95" s="625"/>
      <c r="AR95" s="625"/>
      <c r="AS95" s="625"/>
      <c r="AT95" s="6"/>
      <c r="AU95" s="6"/>
      <c r="AV95" s="6"/>
      <c r="AW95" s="6"/>
      <c r="AX95" s="6"/>
    </row>
    <row r="96" spans="1:45" s="6" customFormat="1" ht="38.25" customHeight="1" thickBot="1">
      <c r="A96" s="189" t="s">
        <v>172</v>
      </c>
      <c r="B96" s="551" t="s">
        <v>209</v>
      </c>
      <c r="C96" s="77"/>
      <c r="D96" s="132">
        <v>13</v>
      </c>
      <c r="E96" s="212"/>
      <c r="F96" s="220"/>
      <c r="G96" s="309">
        <v>4</v>
      </c>
      <c r="H96" s="343">
        <f>G96*30</f>
        <v>120</v>
      </c>
      <c r="I96" s="77">
        <f>SUM(J96:L96)</f>
        <v>12</v>
      </c>
      <c r="J96" s="77">
        <v>8</v>
      </c>
      <c r="K96" s="77">
        <v>4</v>
      </c>
      <c r="L96" s="77"/>
      <c r="M96" s="383">
        <f>H96-I96</f>
        <v>108</v>
      </c>
      <c r="N96" s="81"/>
      <c r="O96" s="279"/>
      <c r="P96" s="130"/>
      <c r="Q96" s="279"/>
      <c r="R96" s="134"/>
      <c r="S96" s="262"/>
      <c r="T96" s="134"/>
      <c r="U96" s="262"/>
      <c r="V96" s="131">
        <v>8</v>
      </c>
      <c r="W96" s="270">
        <v>4</v>
      </c>
      <c r="X96" s="131"/>
      <c r="Y96" s="270"/>
      <c r="Z96" s="135"/>
      <c r="AB96" s="676" t="s">
        <v>224</v>
      </c>
      <c r="AC96" s="619"/>
      <c r="AD96" s="625"/>
      <c r="AE96" s="625"/>
      <c r="AF96" s="625"/>
      <c r="AG96" s="625"/>
      <c r="AH96" s="625"/>
      <c r="AI96" s="626"/>
      <c r="AJ96" s="626"/>
      <c r="AK96" s="626"/>
      <c r="AL96" s="626"/>
      <c r="AM96" s="626"/>
      <c r="AN96" s="626"/>
      <c r="AO96" s="631"/>
      <c r="AP96" s="631"/>
      <c r="AQ96" s="631"/>
      <c r="AR96" s="631"/>
      <c r="AS96" s="626"/>
    </row>
    <row r="97" spans="1:45" s="6" customFormat="1" ht="36.75" customHeight="1" thickBot="1">
      <c r="A97" s="189" t="s">
        <v>173</v>
      </c>
      <c r="B97" s="551" t="s">
        <v>210</v>
      </c>
      <c r="C97" s="149"/>
      <c r="D97" s="126">
        <v>12</v>
      </c>
      <c r="E97" s="152"/>
      <c r="F97" s="151"/>
      <c r="G97" s="309">
        <v>4</v>
      </c>
      <c r="H97" s="343">
        <f aca="true" t="shared" si="6" ref="H97:H107">G97*30</f>
        <v>120</v>
      </c>
      <c r="I97" s="128">
        <f>SUM(J97:L97)</f>
        <v>12</v>
      </c>
      <c r="J97" s="128">
        <v>8</v>
      </c>
      <c r="K97" s="126">
        <v>4</v>
      </c>
      <c r="L97" s="126"/>
      <c r="M97" s="383">
        <f>H97-I97</f>
        <v>108</v>
      </c>
      <c r="N97" s="81"/>
      <c r="O97" s="279"/>
      <c r="P97" s="130"/>
      <c r="Q97" s="262"/>
      <c r="R97" s="130"/>
      <c r="S97" s="262"/>
      <c r="T97" s="131">
        <v>12</v>
      </c>
      <c r="U97" s="270">
        <v>0</v>
      </c>
      <c r="V97" s="134"/>
      <c r="W97" s="262"/>
      <c r="X97" s="130"/>
      <c r="Y97" s="658"/>
      <c r="Z97" s="135"/>
      <c r="AB97" s="676" t="s">
        <v>223</v>
      </c>
      <c r="AC97" s="619"/>
      <c r="AD97" s="625"/>
      <c r="AE97" s="625"/>
      <c r="AF97" s="625"/>
      <c r="AG97" s="626"/>
      <c r="AH97" s="626"/>
      <c r="AI97" s="625"/>
      <c r="AJ97" s="626"/>
      <c r="AK97" s="626"/>
      <c r="AL97" s="626"/>
      <c r="AM97" s="552"/>
      <c r="AN97" s="552"/>
      <c r="AO97" s="626"/>
      <c r="AP97" s="626"/>
      <c r="AQ97" s="625"/>
      <c r="AR97" s="625"/>
      <c r="AS97" s="626"/>
    </row>
    <row r="98" spans="1:45" s="6" customFormat="1" ht="27.75" customHeight="1">
      <c r="A98" s="70" t="s">
        <v>174</v>
      </c>
      <c r="B98" s="109" t="s">
        <v>44</v>
      </c>
      <c r="C98" s="91"/>
      <c r="D98" s="91"/>
      <c r="E98" s="112"/>
      <c r="F98" s="335"/>
      <c r="G98" s="307">
        <v>4</v>
      </c>
      <c r="H98" s="68">
        <f t="shared" si="6"/>
        <v>120</v>
      </c>
      <c r="I98" s="114"/>
      <c r="J98" s="114"/>
      <c r="K98" s="110"/>
      <c r="L98" s="110"/>
      <c r="M98" s="386"/>
      <c r="N98" s="91"/>
      <c r="O98" s="277"/>
      <c r="P98" s="115"/>
      <c r="Q98" s="277"/>
      <c r="R98" s="117"/>
      <c r="S98" s="277"/>
      <c r="T98" s="115"/>
      <c r="U98" s="277"/>
      <c r="V98" s="115"/>
      <c r="W98" s="277"/>
      <c r="X98" s="115"/>
      <c r="Y98" s="277"/>
      <c r="Z98" s="117"/>
      <c r="AB98" s="676"/>
      <c r="AC98" s="619"/>
      <c r="AD98" s="625"/>
      <c r="AE98" s="625"/>
      <c r="AF98" s="625"/>
      <c r="AG98" s="625"/>
      <c r="AH98" s="625"/>
      <c r="AI98" s="626"/>
      <c r="AJ98" s="626"/>
      <c r="AK98" s="625"/>
      <c r="AL98" s="625"/>
      <c r="AM98" s="625"/>
      <c r="AN98" s="625"/>
      <c r="AO98" s="625"/>
      <c r="AP98" s="625"/>
      <c r="AQ98" s="625"/>
      <c r="AR98" s="625"/>
      <c r="AS98" s="626"/>
    </row>
    <row r="99" spans="1:45" s="6" customFormat="1" ht="19.5" customHeight="1" thickBot="1">
      <c r="A99" s="345"/>
      <c r="B99" s="72" t="s">
        <v>48</v>
      </c>
      <c r="C99" s="137"/>
      <c r="D99" s="139"/>
      <c r="E99" s="190"/>
      <c r="F99" s="334"/>
      <c r="G99" s="308">
        <v>1</v>
      </c>
      <c r="H99" s="344">
        <f>G99*30</f>
        <v>30</v>
      </c>
      <c r="I99" s="138"/>
      <c r="J99" s="145"/>
      <c r="K99" s="143"/>
      <c r="L99" s="143"/>
      <c r="M99" s="389"/>
      <c r="N99" s="146"/>
      <c r="O99" s="278"/>
      <c r="P99" s="147"/>
      <c r="Q99" s="278"/>
      <c r="R99" s="148"/>
      <c r="S99" s="278"/>
      <c r="T99" s="147"/>
      <c r="U99" s="278"/>
      <c r="V99" s="147"/>
      <c r="W99" s="278"/>
      <c r="X99" s="147"/>
      <c r="Y99" s="278"/>
      <c r="Z99" s="148"/>
      <c r="AB99" s="676"/>
      <c r="AC99" s="619"/>
      <c r="AD99" s="625"/>
      <c r="AE99" s="625"/>
      <c r="AF99" s="625"/>
      <c r="AG99" s="625"/>
      <c r="AH99" s="625"/>
      <c r="AI99" s="626"/>
      <c r="AJ99" s="626"/>
      <c r="AK99" s="625"/>
      <c r="AL99" s="625"/>
      <c r="AM99" s="625"/>
      <c r="AN99" s="625"/>
      <c r="AO99" s="625"/>
      <c r="AP99" s="625"/>
      <c r="AQ99" s="625"/>
      <c r="AR99" s="625"/>
      <c r="AS99" s="626"/>
    </row>
    <row r="100" spans="1:45" s="6" customFormat="1" ht="23.25" customHeight="1" thickBot="1">
      <c r="A100" s="189" t="s">
        <v>175</v>
      </c>
      <c r="B100" s="98" t="s">
        <v>58</v>
      </c>
      <c r="C100" s="81" t="s">
        <v>95</v>
      </c>
      <c r="D100" s="81"/>
      <c r="E100" s="152"/>
      <c r="F100" s="151"/>
      <c r="G100" s="309">
        <v>3</v>
      </c>
      <c r="H100" s="343">
        <f t="shared" si="6"/>
        <v>90</v>
      </c>
      <c r="I100" s="128">
        <f>SUM(J100:L100)</f>
        <v>18</v>
      </c>
      <c r="J100" s="128">
        <v>8</v>
      </c>
      <c r="K100" s="126">
        <v>10</v>
      </c>
      <c r="L100" s="126"/>
      <c r="M100" s="383">
        <f>H100-I100</f>
        <v>72</v>
      </c>
      <c r="N100" s="81"/>
      <c r="O100" s="279"/>
      <c r="P100" s="130"/>
      <c r="Q100" s="279"/>
      <c r="R100" s="134"/>
      <c r="S100" s="279"/>
      <c r="T100" s="130"/>
      <c r="U100" s="279"/>
      <c r="V100" s="130"/>
      <c r="W100" s="279"/>
      <c r="X100" s="131">
        <v>12</v>
      </c>
      <c r="Y100" s="612">
        <v>6</v>
      </c>
      <c r="Z100" s="135"/>
      <c r="AB100" s="676" t="s">
        <v>224</v>
      </c>
      <c r="AC100" s="619"/>
      <c r="AD100" s="625"/>
      <c r="AE100" s="625"/>
      <c r="AF100" s="625"/>
      <c r="AG100" s="625"/>
      <c r="AH100" s="625"/>
      <c r="AI100" s="626"/>
      <c r="AJ100" s="626"/>
      <c r="AK100" s="625"/>
      <c r="AL100" s="625"/>
      <c r="AM100" s="625"/>
      <c r="AN100" s="625"/>
      <c r="AO100" s="625"/>
      <c r="AP100" s="625"/>
      <c r="AQ100" s="631"/>
      <c r="AR100" s="631"/>
      <c r="AS100" s="626"/>
    </row>
    <row r="101" spans="1:45" s="6" customFormat="1" ht="32.25" customHeight="1">
      <c r="A101" s="70" t="s">
        <v>176</v>
      </c>
      <c r="B101" s="223" t="s">
        <v>45</v>
      </c>
      <c r="C101" s="91"/>
      <c r="D101" s="91"/>
      <c r="E101" s="112"/>
      <c r="F101" s="335"/>
      <c r="G101" s="307">
        <v>9</v>
      </c>
      <c r="H101" s="68">
        <f t="shared" si="6"/>
        <v>270</v>
      </c>
      <c r="I101" s="114"/>
      <c r="J101" s="114"/>
      <c r="K101" s="110"/>
      <c r="L101" s="110"/>
      <c r="M101" s="386"/>
      <c r="N101" s="91"/>
      <c r="O101" s="277"/>
      <c r="P101" s="115"/>
      <c r="Q101" s="277"/>
      <c r="R101" s="117"/>
      <c r="S101" s="263"/>
      <c r="T101" s="117"/>
      <c r="U101" s="263"/>
      <c r="V101" s="115"/>
      <c r="W101" s="277"/>
      <c r="X101" s="115"/>
      <c r="Y101" s="277"/>
      <c r="Z101" s="117"/>
      <c r="AB101" s="676"/>
      <c r="AC101" s="619"/>
      <c r="AD101" s="625"/>
      <c r="AE101" s="625"/>
      <c r="AF101" s="625"/>
      <c r="AG101" s="625"/>
      <c r="AH101" s="625"/>
      <c r="AI101" s="626"/>
      <c r="AJ101" s="626"/>
      <c r="AK101" s="626"/>
      <c r="AL101" s="626"/>
      <c r="AM101" s="626"/>
      <c r="AN101" s="626"/>
      <c r="AO101" s="625"/>
      <c r="AP101" s="625"/>
      <c r="AQ101" s="625"/>
      <c r="AR101" s="625"/>
      <c r="AS101" s="626"/>
    </row>
    <row r="102" spans="1:45" s="6" customFormat="1" ht="19.5" customHeight="1" thickBot="1">
      <c r="A102" s="345"/>
      <c r="B102" s="72" t="s">
        <v>48</v>
      </c>
      <c r="C102" s="146"/>
      <c r="D102" s="146"/>
      <c r="E102" s="144"/>
      <c r="F102" s="334"/>
      <c r="G102" s="308">
        <v>4</v>
      </c>
      <c r="H102" s="344">
        <f>G102*30</f>
        <v>120</v>
      </c>
      <c r="I102" s="138"/>
      <c r="J102" s="145"/>
      <c r="K102" s="143"/>
      <c r="L102" s="143"/>
      <c r="M102" s="389"/>
      <c r="N102" s="146"/>
      <c r="O102" s="278"/>
      <c r="P102" s="147"/>
      <c r="Q102" s="278"/>
      <c r="R102" s="148"/>
      <c r="S102" s="264"/>
      <c r="T102" s="148"/>
      <c r="U102" s="264"/>
      <c r="V102" s="147"/>
      <c r="W102" s="278"/>
      <c r="X102" s="147"/>
      <c r="Y102" s="278"/>
      <c r="Z102" s="148"/>
      <c r="AB102" s="676"/>
      <c r="AC102" s="619"/>
      <c r="AD102" s="625"/>
      <c r="AE102" s="625"/>
      <c r="AF102" s="625"/>
      <c r="AG102" s="625"/>
      <c r="AH102" s="625"/>
      <c r="AI102" s="626"/>
      <c r="AJ102" s="626"/>
      <c r="AK102" s="626"/>
      <c r="AL102" s="626"/>
      <c r="AM102" s="626"/>
      <c r="AN102" s="626"/>
      <c r="AO102" s="625"/>
      <c r="AP102" s="625"/>
      <c r="AQ102" s="625"/>
      <c r="AR102" s="625"/>
      <c r="AS102" s="626"/>
    </row>
    <row r="103" spans="1:45" s="6" customFormat="1" ht="24.75" customHeight="1" thickBot="1">
      <c r="A103" s="189" t="s">
        <v>177</v>
      </c>
      <c r="B103" s="98" t="s">
        <v>58</v>
      </c>
      <c r="C103" s="81" t="s">
        <v>96</v>
      </c>
      <c r="D103" s="81"/>
      <c r="E103" s="152"/>
      <c r="F103" s="151"/>
      <c r="G103" s="309">
        <v>5</v>
      </c>
      <c r="H103" s="343">
        <f t="shared" si="6"/>
        <v>150</v>
      </c>
      <c r="I103" s="128">
        <f>SUM(J103:L103)</f>
        <v>18</v>
      </c>
      <c r="J103" s="128">
        <v>10</v>
      </c>
      <c r="K103" s="126">
        <v>8</v>
      </c>
      <c r="L103" s="126"/>
      <c r="M103" s="383">
        <f>H103-I103</f>
        <v>132</v>
      </c>
      <c r="N103" s="81"/>
      <c r="O103" s="279"/>
      <c r="P103" s="130"/>
      <c r="Q103" s="262"/>
      <c r="R103" s="130"/>
      <c r="S103" s="262"/>
      <c r="T103" s="134"/>
      <c r="U103" s="262"/>
      <c r="V103" s="131">
        <v>12</v>
      </c>
      <c r="W103" s="270">
        <v>6</v>
      </c>
      <c r="X103" s="134"/>
      <c r="Y103" s="654"/>
      <c r="Z103" s="135"/>
      <c r="AB103" s="676" t="s">
        <v>224</v>
      </c>
      <c r="AC103" s="619"/>
      <c r="AD103" s="625"/>
      <c r="AE103" s="625"/>
      <c r="AF103" s="625"/>
      <c r="AG103" s="626"/>
      <c r="AH103" s="626"/>
      <c r="AI103" s="625"/>
      <c r="AJ103" s="626"/>
      <c r="AK103" s="626"/>
      <c r="AL103" s="626"/>
      <c r="AM103" s="626"/>
      <c r="AN103" s="626"/>
      <c r="AO103" s="631"/>
      <c r="AP103" s="631"/>
      <c r="AQ103" s="626"/>
      <c r="AR103" s="626"/>
      <c r="AS103" s="626"/>
    </row>
    <row r="104" spans="1:45" s="6" customFormat="1" ht="36.75" customHeight="1">
      <c r="A104" s="70" t="s">
        <v>178</v>
      </c>
      <c r="B104" s="221" t="s">
        <v>87</v>
      </c>
      <c r="C104" s="218"/>
      <c r="D104" s="218"/>
      <c r="E104" s="218"/>
      <c r="F104" s="217"/>
      <c r="G104" s="307">
        <v>5.5</v>
      </c>
      <c r="H104" s="68">
        <f t="shared" si="6"/>
        <v>165</v>
      </c>
      <c r="I104" s="217"/>
      <c r="J104" s="217"/>
      <c r="K104" s="217"/>
      <c r="L104" s="217"/>
      <c r="M104" s="398"/>
      <c r="N104" s="91"/>
      <c r="O104" s="277"/>
      <c r="P104" s="115"/>
      <c r="Q104" s="277"/>
      <c r="R104" s="117"/>
      <c r="S104" s="277"/>
      <c r="T104" s="115"/>
      <c r="U104" s="277"/>
      <c r="V104" s="115"/>
      <c r="W104" s="277"/>
      <c r="X104" s="115"/>
      <c r="Y104" s="277"/>
      <c r="Z104" s="117"/>
      <c r="AB104" s="676"/>
      <c r="AC104" s="619"/>
      <c r="AD104" s="625"/>
      <c r="AE104" s="625"/>
      <c r="AF104" s="625"/>
      <c r="AG104" s="625"/>
      <c r="AH104" s="625"/>
      <c r="AI104" s="626"/>
      <c r="AJ104" s="626"/>
      <c r="AK104" s="625"/>
      <c r="AL104" s="625"/>
      <c r="AM104" s="625"/>
      <c r="AN104" s="625"/>
      <c r="AO104" s="625"/>
      <c r="AP104" s="625"/>
      <c r="AQ104" s="625"/>
      <c r="AR104" s="625"/>
      <c r="AS104" s="626"/>
    </row>
    <row r="105" spans="1:45" s="6" customFormat="1" ht="24.75" customHeight="1" thickBot="1">
      <c r="A105" s="345"/>
      <c r="B105" s="72" t="s">
        <v>48</v>
      </c>
      <c r="C105" s="224"/>
      <c r="D105" s="224"/>
      <c r="E105" s="225"/>
      <c r="F105" s="224"/>
      <c r="G105" s="323">
        <v>2</v>
      </c>
      <c r="H105" s="344">
        <f t="shared" si="6"/>
        <v>60</v>
      </c>
      <c r="I105" s="226"/>
      <c r="J105" s="224"/>
      <c r="K105" s="224"/>
      <c r="L105" s="224"/>
      <c r="M105" s="400"/>
      <c r="N105" s="146"/>
      <c r="O105" s="278"/>
      <c r="P105" s="147"/>
      <c r="Q105" s="278"/>
      <c r="R105" s="148"/>
      <c r="S105" s="278"/>
      <c r="T105" s="147"/>
      <c r="U105" s="278"/>
      <c r="V105" s="147"/>
      <c r="W105" s="278"/>
      <c r="X105" s="147"/>
      <c r="Y105" s="278"/>
      <c r="Z105" s="148"/>
      <c r="AB105" s="676"/>
      <c r="AC105" s="619"/>
      <c r="AD105" s="625"/>
      <c r="AE105" s="625"/>
      <c r="AF105" s="625"/>
      <c r="AG105" s="625"/>
      <c r="AH105" s="625"/>
      <c r="AI105" s="626"/>
      <c r="AJ105" s="626"/>
      <c r="AK105" s="625"/>
      <c r="AL105" s="625"/>
      <c r="AM105" s="625"/>
      <c r="AN105" s="625"/>
      <c r="AO105" s="625"/>
      <c r="AP105" s="625"/>
      <c r="AQ105" s="625"/>
      <c r="AR105" s="625"/>
      <c r="AS105" s="626"/>
    </row>
    <row r="106" spans="1:45" s="6" customFormat="1" ht="26.25" customHeight="1" thickBot="1">
      <c r="A106" s="189" t="s">
        <v>179</v>
      </c>
      <c r="B106" s="98" t="s">
        <v>58</v>
      </c>
      <c r="C106" s="227">
        <v>14</v>
      </c>
      <c r="D106" s="227"/>
      <c r="E106" s="227"/>
      <c r="F106" s="192"/>
      <c r="G106" s="309">
        <v>3.5</v>
      </c>
      <c r="H106" s="343">
        <f>G106*30</f>
        <v>105</v>
      </c>
      <c r="I106" s="192">
        <f>SUM(J106:L106)</f>
        <v>12</v>
      </c>
      <c r="J106" s="192">
        <v>8</v>
      </c>
      <c r="K106" s="192">
        <v>4</v>
      </c>
      <c r="L106" s="192"/>
      <c r="M106" s="401">
        <f>H106-I106</f>
        <v>93</v>
      </c>
      <c r="N106" s="81"/>
      <c r="O106" s="273"/>
      <c r="P106" s="130"/>
      <c r="Q106" s="279"/>
      <c r="R106" s="134"/>
      <c r="S106" s="262"/>
      <c r="T106" s="133"/>
      <c r="U106" s="303"/>
      <c r="V106" s="134"/>
      <c r="W106" s="262"/>
      <c r="X106" s="131">
        <v>6</v>
      </c>
      <c r="Y106" s="612">
        <v>6</v>
      </c>
      <c r="Z106" s="228"/>
      <c r="AB106" s="676" t="s">
        <v>224</v>
      </c>
      <c r="AC106" s="619"/>
      <c r="AD106" s="619"/>
      <c r="AE106" s="619"/>
      <c r="AF106" s="625"/>
      <c r="AG106" s="625"/>
      <c r="AH106" s="625"/>
      <c r="AI106" s="626"/>
      <c r="AJ106" s="626"/>
      <c r="AK106" s="626"/>
      <c r="AL106" s="626"/>
      <c r="AM106" s="628"/>
      <c r="AN106" s="628"/>
      <c r="AO106" s="626"/>
      <c r="AP106" s="626"/>
      <c r="AQ106" s="631"/>
      <c r="AR106" s="631"/>
      <c r="AS106" s="627"/>
    </row>
    <row r="107" spans="1:50" s="12" customFormat="1" ht="41.25" customHeight="1" thickBot="1">
      <c r="A107" s="70" t="s">
        <v>180</v>
      </c>
      <c r="B107" s="109" t="s">
        <v>88</v>
      </c>
      <c r="C107" s="111"/>
      <c r="D107" s="110"/>
      <c r="E107" s="112"/>
      <c r="F107" s="335"/>
      <c r="G107" s="307">
        <v>6.5</v>
      </c>
      <c r="H107" s="68">
        <f t="shared" si="6"/>
        <v>195</v>
      </c>
      <c r="I107" s="114"/>
      <c r="J107" s="114"/>
      <c r="K107" s="110"/>
      <c r="L107" s="110"/>
      <c r="M107" s="386"/>
      <c r="N107" s="91"/>
      <c r="O107" s="263"/>
      <c r="P107" s="116"/>
      <c r="Q107" s="277"/>
      <c r="R107" s="117"/>
      <c r="S107" s="263"/>
      <c r="T107" s="117"/>
      <c r="U107" s="263"/>
      <c r="V107" s="117"/>
      <c r="W107" s="263"/>
      <c r="X107" s="117"/>
      <c r="Y107" s="263"/>
      <c r="Z107" s="117"/>
      <c r="AB107" s="677"/>
      <c r="AC107" s="619"/>
      <c r="AD107" s="626"/>
      <c r="AE107" s="626"/>
      <c r="AF107" s="628"/>
      <c r="AG107" s="625"/>
      <c r="AH107" s="625"/>
      <c r="AI107" s="626"/>
      <c r="AJ107" s="626"/>
      <c r="AK107" s="626"/>
      <c r="AL107" s="626"/>
      <c r="AM107" s="626"/>
      <c r="AN107" s="626"/>
      <c r="AO107" s="626"/>
      <c r="AP107" s="626"/>
      <c r="AQ107" s="626"/>
      <c r="AR107" s="626"/>
      <c r="AS107" s="626"/>
      <c r="AT107" s="6"/>
      <c r="AU107" s="6"/>
      <c r="AV107" s="6"/>
      <c r="AW107" s="6"/>
      <c r="AX107" s="6"/>
    </row>
    <row r="108" spans="1:45" s="6" customFormat="1" ht="29.25" customHeight="1" thickBot="1">
      <c r="A108" s="189" t="s">
        <v>181</v>
      </c>
      <c r="B108" s="98" t="s">
        <v>58</v>
      </c>
      <c r="C108" s="149" t="s">
        <v>36</v>
      </c>
      <c r="D108" s="126"/>
      <c r="E108" s="152"/>
      <c r="F108" s="151"/>
      <c r="G108" s="309">
        <v>5</v>
      </c>
      <c r="H108" s="343">
        <f>G108*30</f>
        <v>150</v>
      </c>
      <c r="I108" s="128">
        <f>SUM(J108:L108)</f>
        <v>12</v>
      </c>
      <c r="J108" s="128">
        <v>8</v>
      </c>
      <c r="K108" s="126">
        <v>4</v>
      </c>
      <c r="L108" s="126"/>
      <c r="M108" s="383">
        <f>H108-I108</f>
        <v>138</v>
      </c>
      <c r="N108" s="81"/>
      <c r="O108" s="279"/>
      <c r="P108" s="130"/>
      <c r="Q108" s="279"/>
      <c r="R108" s="131">
        <v>12</v>
      </c>
      <c r="S108" s="279" t="s">
        <v>235</v>
      </c>
      <c r="T108" s="134"/>
      <c r="U108" s="262"/>
      <c r="V108" s="168"/>
      <c r="W108" s="267"/>
      <c r="X108" s="168"/>
      <c r="Y108" s="655"/>
      <c r="Z108" s="169"/>
      <c r="AB108" s="676" t="s">
        <v>223</v>
      </c>
      <c r="AC108" s="619"/>
      <c r="AD108" s="625"/>
      <c r="AE108" s="625"/>
      <c r="AF108" s="625"/>
      <c r="AG108" s="625"/>
      <c r="AH108" s="625"/>
      <c r="AI108" s="552"/>
      <c r="AJ108" s="625"/>
      <c r="AK108" s="626"/>
      <c r="AL108" s="626"/>
      <c r="AM108" s="626"/>
      <c r="AN108" s="626"/>
      <c r="AO108" s="629"/>
      <c r="AP108" s="629"/>
      <c r="AQ108" s="629"/>
      <c r="AR108" s="629"/>
      <c r="AS108" s="629"/>
    </row>
    <row r="109" spans="1:50" s="33" customFormat="1" ht="34.5" customHeight="1" thickBot="1">
      <c r="A109" s="348" t="s">
        <v>182</v>
      </c>
      <c r="B109" s="409" t="s">
        <v>89</v>
      </c>
      <c r="C109" s="416"/>
      <c r="D109" s="416"/>
      <c r="E109" s="411">
        <v>12</v>
      </c>
      <c r="F109" s="412"/>
      <c r="G109" s="381">
        <v>1.5</v>
      </c>
      <c r="H109" s="429">
        <f>G109*30</f>
        <v>45</v>
      </c>
      <c r="I109" s="415">
        <f>SUM(J109:L109)</f>
        <v>8</v>
      </c>
      <c r="J109" s="415"/>
      <c r="K109" s="415"/>
      <c r="L109" s="415">
        <v>8</v>
      </c>
      <c r="M109" s="380">
        <f>H109-I109</f>
        <v>37</v>
      </c>
      <c r="N109" s="410"/>
      <c r="O109" s="423"/>
      <c r="P109" s="423"/>
      <c r="Q109" s="423"/>
      <c r="R109" s="424"/>
      <c r="S109" s="424"/>
      <c r="T109" s="418">
        <v>4</v>
      </c>
      <c r="U109" s="418">
        <v>4</v>
      </c>
      <c r="V109" s="424"/>
      <c r="W109" s="424"/>
      <c r="X109" s="424"/>
      <c r="Y109" s="654"/>
      <c r="Z109" s="425"/>
      <c r="AA109" s="37"/>
      <c r="AB109" s="676" t="s">
        <v>223</v>
      </c>
      <c r="AC109" s="619"/>
      <c r="AD109" s="625"/>
      <c r="AE109" s="625"/>
      <c r="AF109" s="625"/>
      <c r="AG109" s="625"/>
      <c r="AH109" s="625"/>
      <c r="AI109" s="626"/>
      <c r="AJ109" s="626"/>
      <c r="AK109" s="626"/>
      <c r="AL109" s="626"/>
      <c r="AM109" s="552"/>
      <c r="AN109" s="552"/>
      <c r="AO109" s="626"/>
      <c r="AP109" s="626"/>
      <c r="AQ109" s="626"/>
      <c r="AR109" s="626"/>
      <c r="AS109" s="626"/>
      <c r="AT109" s="6"/>
      <c r="AU109" s="6"/>
      <c r="AV109" s="6"/>
      <c r="AW109" s="6"/>
      <c r="AX109" s="6"/>
    </row>
    <row r="110" spans="1:50" s="33" customFormat="1" ht="34.5" customHeight="1" thickBot="1">
      <c r="A110" s="70" t="s">
        <v>183</v>
      </c>
      <c r="B110" s="223" t="s">
        <v>212</v>
      </c>
      <c r="C110" s="91"/>
      <c r="D110" s="91"/>
      <c r="E110" s="112"/>
      <c r="F110" s="335"/>
      <c r="G110" s="307">
        <v>4</v>
      </c>
      <c r="H110" s="68">
        <f>G110*30</f>
        <v>120</v>
      </c>
      <c r="I110" s="553"/>
      <c r="J110" s="553"/>
      <c r="K110" s="553"/>
      <c r="L110" s="553"/>
      <c r="M110" s="386"/>
      <c r="N110" s="554"/>
      <c r="O110" s="555"/>
      <c r="P110" s="555"/>
      <c r="Q110" s="279"/>
      <c r="R110" s="556"/>
      <c r="S110" s="556"/>
      <c r="T110" s="557"/>
      <c r="U110" s="265"/>
      <c r="V110" s="556"/>
      <c r="W110" s="556"/>
      <c r="X110" s="556"/>
      <c r="Y110" s="654"/>
      <c r="Z110" s="558"/>
      <c r="AA110" s="552"/>
      <c r="AB110" s="676"/>
      <c r="AC110" s="619"/>
      <c r="AD110" s="625"/>
      <c r="AE110" s="625"/>
      <c r="AF110" s="625"/>
      <c r="AG110" s="625"/>
      <c r="AH110" s="625"/>
      <c r="AI110" s="626"/>
      <c r="AJ110" s="626"/>
      <c r="AK110" s="626"/>
      <c r="AL110" s="626"/>
      <c r="AM110" s="552"/>
      <c r="AN110" s="552"/>
      <c r="AO110" s="626"/>
      <c r="AP110" s="626"/>
      <c r="AQ110" s="626"/>
      <c r="AR110" s="626"/>
      <c r="AS110" s="626"/>
      <c r="AT110" s="6"/>
      <c r="AU110" s="6"/>
      <c r="AV110" s="6"/>
      <c r="AW110" s="6"/>
      <c r="AX110" s="6"/>
    </row>
    <row r="111" spans="1:50" s="33" customFormat="1" ht="22.5" customHeight="1" thickBot="1">
      <c r="A111" s="345"/>
      <c r="B111" s="72" t="s">
        <v>48</v>
      </c>
      <c r="C111" s="146"/>
      <c r="D111" s="146"/>
      <c r="E111" s="144"/>
      <c r="F111" s="334"/>
      <c r="G111" s="308">
        <v>1.5</v>
      </c>
      <c r="H111" s="344">
        <f>G111*30</f>
        <v>45</v>
      </c>
      <c r="I111" s="553"/>
      <c r="J111" s="553"/>
      <c r="K111" s="553"/>
      <c r="L111" s="553"/>
      <c r="M111" s="386"/>
      <c r="N111" s="554"/>
      <c r="O111" s="555"/>
      <c r="P111" s="555"/>
      <c r="Q111" s="279"/>
      <c r="R111" s="556"/>
      <c r="S111" s="556"/>
      <c r="T111" s="557"/>
      <c r="U111" s="265"/>
      <c r="V111" s="556"/>
      <c r="W111" s="556"/>
      <c r="X111" s="556"/>
      <c r="Y111" s="654"/>
      <c r="Z111" s="558"/>
      <c r="AA111" s="552"/>
      <c r="AB111" s="676"/>
      <c r="AC111" s="619"/>
      <c r="AD111" s="625"/>
      <c r="AE111" s="625"/>
      <c r="AF111" s="625"/>
      <c r="AG111" s="625"/>
      <c r="AH111" s="625"/>
      <c r="AI111" s="626"/>
      <c r="AJ111" s="626"/>
      <c r="AK111" s="626"/>
      <c r="AL111" s="626"/>
      <c r="AM111" s="552"/>
      <c r="AN111" s="552"/>
      <c r="AO111" s="626"/>
      <c r="AP111" s="626"/>
      <c r="AQ111" s="626"/>
      <c r="AR111" s="626"/>
      <c r="AS111" s="626"/>
      <c r="AT111" s="6"/>
      <c r="AU111" s="6"/>
      <c r="AV111" s="6"/>
      <c r="AW111" s="6"/>
      <c r="AX111" s="6"/>
    </row>
    <row r="112" spans="1:45" s="6" customFormat="1" ht="33.75" customHeight="1" thickBot="1">
      <c r="A112" s="189" t="s">
        <v>211</v>
      </c>
      <c r="B112" s="351" t="s">
        <v>213</v>
      </c>
      <c r="C112" s="81"/>
      <c r="D112" s="81" t="s">
        <v>95</v>
      </c>
      <c r="E112" s="152"/>
      <c r="F112" s="151"/>
      <c r="G112" s="309">
        <v>2.5</v>
      </c>
      <c r="H112" s="343">
        <f>G112*30</f>
        <v>75</v>
      </c>
      <c r="I112" s="128">
        <f>SUM(J112:L112)</f>
        <v>18</v>
      </c>
      <c r="J112" s="128">
        <v>12</v>
      </c>
      <c r="K112" s="126">
        <v>6</v>
      </c>
      <c r="L112" s="126"/>
      <c r="M112" s="383">
        <f>H112-I112</f>
        <v>57</v>
      </c>
      <c r="N112" s="81"/>
      <c r="O112" s="294"/>
      <c r="P112" s="130"/>
      <c r="Q112" s="279"/>
      <c r="R112" s="134"/>
      <c r="S112" s="262"/>
      <c r="T112" s="134"/>
      <c r="U112" s="262"/>
      <c r="V112" s="134"/>
      <c r="W112" s="262"/>
      <c r="X112" s="131">
        <v>12</v>
      </c>
      <c r="Y112" s="612">
        <v>6</v>
      </c>
      <c r="Z112" s="228"/>
      <c r="AB112" s="676" t="s">
        <v>224</v>
      </c>
      <c r="AC112" s="619"/>
      <c r="AD112" s="643"/>
      <c r="AE112" s="643"/>
      <c r="AF112" s="625"/>
      <c r="AG112" s="625"/>
      <c r="AH112" s="625"/>
      <c r="AI112" s="626"/>
      <c r="AJ112" s="626"/>
      <c r="AK112" s="626"/>
      <c r="AL112" s="626"/>
      <c r="AM112" s="626"/>
      <c r="AN112" s="626"/>
      <c r="AO112" s="626"/>
      <c r="AP112" s="626"/>
      <c r="AQ112" s="631"/>
      <c r="AR112" s="631"/>
      <c r="AS112" s="627"/>
    </row>
    <row r="113" spans="1:51" s="31" customFormat="1" ht="23.25" customHeight="1" thickBot="1">
      <c r="A113" s="1763" t="s">
        <v>69</v>
      </c>
      <c r="B113" s="1764"/>
      <c r="C113" s="1764"/>
      <c r="D113" s="1764"/>
      <c r="E113" s="1764"/>
      <c r="F113" s="1764"/>
      <c r="G113" s="1764"/>
      <c r="H113" s="1764"/>
      <c r="I113" s="1764"/>
      <c r="J113" s="1764"/>
      <c r="K113" s="1764"/>
      <c r="L113" s="1764"/>
      <c r="M113" s="1764"/>
      <c r="N113" s="1764"/>
      <c r="O113" s="1764"/>
      <c r="P113" s="1764"/>
      <c r="Q113" s="1764"/>
      <c r="R113" s="1764"/>
      <c r="S113" s="1764"/>
      <c r="T113" s="1764"/>
      <c r="U113" s="1764"/>
      <c r="V113" s="1764"/>
      <c r="W113" s="1764"/>
      <c r="X113" s="1764"/>
      <c r="Y113" s="1764"/>
      <c r="Z113" s="1765"/>
      <c r="AA113" s="30"/>
      <c r="AB113" s="678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</row>
    <row r="114" spans="1:50" s="18" customFormat="1" ht="30" customHeight="1" thickBot="1">
      <c r="A114" s="559">
        <v>1</v>
      </c>
      <c r="B114" s="560" t="s">
        <v>70</v>
      </c>
      <c r="C114" s="235"/>
      <c r="D114" s="235">
        <v>15</v>
      </c>
      <c r="E114" s="236"/>
      <c r="F114" s="235"/>
      <c r="G114" s="325">
        <v>3.5</v>
      </c>
      <c r="H114" s="343">
        <f>G114*30</f>
        <v>105</v>
      </c>
      <c r="I114" s="235">
        <v>60</v>
      </c>
      <c r="J114" s="235"/>
      <c r="K114" s="235"/>
      <c r="L114" s="235">
        <v>60</v>
      </c>
      <c r="M114" s="402">
        <f>H114-I114</f>
        <v>45</v>
      </c>
      <c r="N114" s="81"/>
      <c r="O114" s="279"/>
      <c r="P114" s="130"/>
      <c r="Q114" s="279"/>
      <c r="R114" s="130"/>
      <c r="S114" s="279"/>
      <c r="T114" s="130"/>
      <c r="U114" s="279"/>
      <c r="V114" s="130"/>
      <c r="W114" s="279"/>
      <c r="X114" s="130"/>
      <c r="Y114" s="658"/>
      <c r="Z114" s="214"/>
      <c r="AA114" s="6"/>
      <c r="AB114" s="676" t="s">
        <v>224</v>
      </c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:50" s="18" customFormat="1" ht="32.25" customHeight="1" thickBot="1">
      <c r="A115" s="561">
        <v>2</v>
      </c>
      <c r="B115" s="560" t="s">
        <v>71</v>
      </c>
      <c r="C115" s="235"/>
      <c r="D115" s="235"/>
      <c r="E115" s="236"/>
      <c r="F115" s="235"/>
      <c r="G115" s="325">
        <v>6</v>
      </c>
      <c r="H115" s="343">
        <f>G115*30</f>
        <v>180</v>
      </c>
      <c r="I115" s="235">
        <f>SUMPRODUCT(N115:R115,$N$4:$R$4)</f>
        <v>0</v>
      </c>
      <c r="J115" s="235"/>
      <c r="K115" s="235"/>
      <c r="L115" s="235">
        <v>0</v>
      </c>
      <c r="M115" s="402">
        <f>H115-I115</f>
        <v>180</v>
      </c>
      <c r="N115" s="81"/>
      <c r="O115" s="279"/>
      <c r="P115" s="130"/>
      <c r="Q115" s="279"/>
      <c r="R115" s="130"/>
      <c r="S115" s="279"/>
      <c r="T115" s="130"/>
      <c r="U115" s="279"/>
      <c r="V115" s="130"/>
      <c r="W115" s="279"/>
      <c r="X115" s="130"/>
      <c r="Y115" s="658"/>
      <c r="Z115" s="214"/>
      <c r="AA115" s="6"/>
      <c r="AB115" s="676" t="s">
        <v>229</v>
      </c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:50" s="18" customFormat="1" ht="27.75" customHeight="1" thickBot="1">
      <c r="A116" s="562">
        <v>3</v>
      </c>
      <c r="B116" s="560" t="s">
        <v>72</v>
      </c>
      <c r="C116" s="235">
        <v>15</v>
      </c>
      <c r="D116" s="235"/>
      <c r="E116" s="236"/>
      <c r="F116" s="235"/>
      <c r="G116" s="325">
        <v>1.5</v>
      </c>
      <c r="H116" s="343">
        <f>G116*30</f>
        <v>45</v>
      </c>
      <c r="I116" s="235">
        <f>SUMPRODUCT(N116:R116,$N$4:$R$4)</f>
        <v>0</v>
      </c>
      <c r="J116" s="235"/>
      <c r="K116" s="235"/>
      <c r="L116" s="235">
        <v>0</v>
      </c>
      <c r="M116" s="402">
        <f>H116-I116</f>
        <v>45</v>
      </c>
      <c r="N116" s="81"/>
      <c r="O116" s="279"/>
      <c r="P116" s="130"/>
      <c r="Q116" s="279"/>
      <c r="R116" s="130"/>
      <c r="S116" s="279"/>
      <c r="T116" s="130"/>
      <c r="U116" s="279"/>
      <c r="V116" s="130"/>
      <c r="W116" s="279"/>
      <c r="X116" s="130"/>
      <c r="Y116" s="658"/>
      <c r="Z116" s="214"/>
      <c r="AA116" s="6"/>
      <c r="AB116" s="676" t="s">
        <v>229</v>
      </c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:50" s="18" customFormat="1" ht="33.75" customHeight="1" thickBot="1">
      <c r="A117" s="239">
        <v>4</v>
      </c>
      <c r="B117" s="362" t="s">
        <v>73</v>
      </c>
      <c r="C117" s="91"/>
      <c r="D117" s="91"/>
      <c r="E117" s="112"/>
      <c r="F117" s="335"/>
      <c r="G117" s="326">
        <v>6</v>
      </c>
      <c r="H117" s="344">
        <f>G117*30</f>
        <v>180</v>
      </c>
      <c r="I117" s="114"/>
      <c r="J117" s="114"/>
      <c r="K117" s="110"/>
      <c r="L117" s="110"/>
      <c r="M117" s="403"/>
      <c r="N117" s="91"/>
      <c r="O117" s="277"/>
      <c r="P117" s="115"/>
      <c r="Q117" s="277"/>
      <c r="R117" s="115"/>
      <c r="S117" s="277"/>
      <c r="T117" s="115"/>
      <c r="U117" s="277"/>
      <c r="V117" s="115"/>
      <c r="W117" s="277"/>
      <c r="X117" s="115"/>
      <c r="Y117" s="277"/>
      <c r="Z117" s="115"/>
      <c r="AA117" s="6"/>
      <c r="AB117" s="67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:26" ht="34.5" customHeight="1" thickBot="1">
      <c r="A118" s="71">
        <v>5</v>
      </c>
      <c r="B118" s="362" t="s">
        <v>74</v>
      </c>
      <c r="C118" s="146"/>
      <c r="D118" s="146"/>
      <c r="E118" s="144"/>
      <c r="F118" s="334"/>
      <c r="G118" s="567">
        <v>6</v>
      </c>
      <c r="H118" s="233">
        <f>G118*30</f>
        <v>180</v>
      </c>
      <c r="I118" s="145"/>
      <c r="J118" s="145"/>
      <c r="K118" s="143"/>
      <c r="L118" s="143"/>
      <c r="M118" s="568"/>
      <c r="N118" s="206"/>
      <c r="O118" s="276"/>
      <c r="P118" s="207"/>
      <c r="Q118" s="604"/>
      <c r="R118" s="206"/>
      <c r="S118" s="276"/>
      <c r="T118" s="206"/>
      <c r="U118" s="276"/>
      <c r="V118" s="206"/>
      <c r="W118" s="276"/>
      <c r="X118" s="206"/>
      <c r="Y118" s="276"/>
      <c r="Z118" s="206"/>
    </row>
    <row r="119" spans="1:26" ht="19.5" thickBot="1">
      <c r="A119" s="1755" t="s">
        <v>99</v>
      </c>
      <c r="B119" s="1821"/>
      <c r="C119" s="569"/>
      <c r="D119" s="340"/>
      <c r="E119" s="341"/>
      <c r="F119" s="342"/>
      <c r="G119" s="316">
        <f>SUM(G120,G121)</f>
        <v>124.5</v>
      </c>
      <c r="H119" s="343">
        <f>SUM(H120:H121)</f>
        <v>3735</v>
      </c>
      <c r="I119" s="235"/>
      <c r="J119" s="235"/>
      <c r="K119" s="235"/>
      <c r="L119" s="235"/>
      <c r="M119" s="570"/>
      <c r="N119" s="566"/>
      <c r="O119" s="276"/>
      <c r="P119" s="207"/>
      <c r="Q119" s="604"/>
      <c r="R119" s="206"/>
      <c r="S119" s="276"/>
      <c r="T119" s="206"/>
      <c r="U119" s="276"/>
      <c r="V119" s="206"/>
      <c r="W119" s="276"/>
      <c r="X119" s="206"/>
      <c r="Y119" s="276"/>
      <c r="Z119" s="206"/>
    </row>
    <row r="120" spans="1:26" ht="19.5" thickBot="1">
      <c r="A120" s="1761" t="s">
        <v>54</v>
      </c>
      <c r="B120" s="1762"/>
      <c r="C120" s="140"/>
      <c r="D120" s="140"/>
      <c r="E120" s="477"/>
      <c r="F120" s="140"/>
      <c r="G120" s="314">
        <f>SUMIF($B$61:$B$118,"=*на базі ВНЗ 1 рівня*",G61:G118)</f>
        <v>35.5</v>
      </c>
      <c r="H120" s="478">
        <f>SUMIF($B$61:$B$118,"=*на базі ВНЗ 1 рівня*",H61:H118)</f>
        <v>1065</v>
      </c>
      <c r="I120" s="472"/>
      <c r="J120" s="472"/>
      <c r="K120" s="472"/>
      <c r="L120" s="472"/>
      <c r="M120" s="573"/>
      <c r="N120" s="106"/>
      <c r="O120" s="274"/>
      <c r="P120" s="204"/>
      <c r="Q120" s="605"/>
      <c r="R120" s="106"/>
      <c r="S120" s="274"/>
      <c r="T120" s="106"/>
      <c r="U120" s="274"/>
      <c r="V120" s="106"/>
      <c r="W120" s="274"/>
      <c r="X120" s="106"/>
      <c r="Y120" s="274"/>
      <c r="Z120" s="106"/>
    </row>
    <row r="121" spans="1:50" s="32" customFormat="1" ht="19.5" thickBot="1">
      <c r="A121" s="1750" t="s">
        <v>214</v>
      </c>
      <c r="B121" s="1751"/>
      <c r="C121" s="374"/>
      <c r="D121" s="374"/>
      <c r="E121" s="540"/>
      <c r="F121" s="374"/>
      <c r="G121" s="574">
        <f aca="true" t="shared" si="7" ref="G121:M121">SUMIF($B$61:$B$118,"=* ДДМА*",G61:G118)</f>
        <v>89</v>
      </c>
      <c r="H121" s="376">
        <f t="shared" si="7"/>
        <v>2670</v>
      </c>
      <c r="I121" s="376">
        <f t="shared" si="7"/>
        <v>340</v>
      </c>
      <c r="J121" s="376">
        <f t="shared" si="7"/>
        <v>162</v>
      </c>
      <c r="K121" s="376">
        <f t="shared" si="7"/>
        <v>86</v>
      </c>
      <c r="L121" s="376">
        <f t="shared" si="7"/>
        <v>88</v>
      </c>
      <c r="M121" s="376">
        <f t="shared" si="7"/>
        <v>2330</v>
      </c>
      <c r="N121" s="571">
        <f>SUM(N61:N112)</f>
        <v>12</v>
      </c>
      <c r="O121" s="571">
        <f aca="true" t="shared" si="8" ref="O121:Z121">SUM(O61:O112)</f>
        <v>12</v>
      </c>
      <c r="P121" s="571">
        <f t="shared" si="8"/>
        <v>24</v>
      </c>
      <c r="Q121" s="571">
        <f t="shared" si="8"/>
        <v>6</v>
      </c>
      <c r="R121" s="571">
        <f t="shared" si="8"/>
        <v>26</v>
      </c>
      <c r="S121" s="571">
        <f t="shared" si="8"/>
        <v>10</v>
      </c>
      <c r="T121" s="572">
        <f t="shared" si="8"/>
        <v>46</v>
      </c>
      <c r="U121" s="571">
        <f t="shared" si="8"/>
        <v>14</v>
      </c>
      <c r="V121" s="571">
        <f t="shared" si="8"/>
        <v>38</v>
      </c>
      <c r="W121" s="572">
        <f t="shared" si="8"/>
        <v>28</v>
      </c>
      <c r="X121" s="571">
        <f t="shared" si="8"/>
        <v>34</v>
      </c>
      <c r="Y121" s="572">
        <f t="shared" si="8"/>
        <v>22</v>
      </c>
      <c r="Z121" s="575">
        <f t="shared" si="8"/>
        <v>0</v>
      </c>
      <c r="AA121" s="46">
        <f>SUM(N121:Z121)</f>
        <v>272</v>
      </c>
      <c r="AB121" s="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3"/>
      <c r="AN121" s="54"/>
      <c r="AO121" s="54"/>
      <c r="AP121" s="54"/>
      <c r="AQ121" s="54"/>
      <c r="AR121" s="53"/>
      <c r="AS121" s="54"/>
      <c r="AT121" s="8"/>
      <c r="AU121" s="8"/>
      <c r="AV121" s="8"/>
      <c r="AW121" s="8"/>
      <c r="AX121" s="8"/>
    </row>
    <row r="122" spans="1:50" s="32" customFormat="1" ht="19.5" thickBot="1">
      <c r="A122" s="1813"/>
      <c r="B122" s="1814"/>
      <c r="C122" s="1814"/>
      <c r="D122" s="1814"/>
      <c r="E122" s="1814"/>
      <c r="F122" s="1814"/>
      <c r="G122" s="1814"/>
      <c r="H122" s="1814"/>
      <c r="I122" s="1814"/>
      <c r="J122" s="1814"/>
      <c r="K122" s="1814"/>
      <c r="L122" s="1814"/>
      <c r="M122" s="1815"/>
      <c r="N122" s="563"/>
      <c r="O122" s="564"/>
      <c r="P122" s="563"/>
      <c r="Q122" s="564"/>
      <c r="R122" s="563"/>
      <c r="S122" s="564"/>
      <c r="T122" s="565"/>
      <c r="U122" s="564"/>
      <c r="V122" s="563"/>
      <c r="W122" s="564"/>
      <c r="X122" s="563"/>
      <c r="Y122" s="660"/>
      <c r="Z122" s="563"/>
      <c r="AA122" s="54"/>
      <c r="AB122" s="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3"/>
      <c r="AN122" s="54"/>
      <c r="AO122" s="54"/>
      <c r="AP122" s="54"/>
      <c r="AQ122" s="54"/>
      <c r="AR122" s="53"/>
      <c r="AS122" s="54"/>
      <c r="AT122" s="8"/>
      <c r="AU122" s="8"/>
      <c r="AV122" s="8"/>
      <c r="AW122" s="8"/>
      <c r="AX122" s="8"/>
    </row>
    <row r="123" spans="1:34" ht="19.5" customHeight="1" thickBot="1">
      <c r="A123" s="1755" t="s">
        <v>75</v>
      </c>
      <c r="B123" s="1756"/>
      <c r="C123" s="339"/>
      <c r="D123" s="340"/>
      <c r="E123" s="341"/>
      <c r="F123" s="342"/>
      <c r="G123" s="316">
        <f>SUM(G124,G125)</f>
        <v>207.5</v>
      </c>
      <c r="H123" s="349">
        <f>SUM(H124,H125)</f>
        <v>6075</v>
      </c>
      <c r="I123" s="235"/>
      <c r="J123" s="235"/>
      <c r="K123" s="235"/>
      <c r="L123" s="235"/>
      <c r="M123" s="570"/>
      <c r="N123" s="11"/>
      <c r="R123" s="11"/>
      <c r="T123" s="11"/>
      <c r="V123" s="11"/>
      <c r="X123" s="11"/>
      <c r="Z123" s="11"/>
      <c r="AF123" s="4"/>
      <c r="AG123" s="4"/>
      <c r="AH123" s="4"/>
    </row>
    <row r="124" spans="1:34" ht="19.5" customHeight="1" thickBot="1">
      <c r="A124" s="1755" t="s">
        <v>54</v>
      </c>
      <c r="B124" s="1756"/>
      <c r="C124" s="77"/>
      <c r="D124" s="77"/>
      <c r="E124" s="240"/>
      <c r="F124" s="77"/>
      <c r="G124" s="309">
        <f>SUM(G120,G57,G22)</f>
        <v>68.5</v>
      </c>
      <c r="H124" s="247">
        <f>SUM(H120,H57,H22)</f>
        <v>1905</v>
      </c>
      <c r="I124" s="183"/>
      <c r="J124" s="183"/>
      <c r="K124" s="183"/>
      <c r="L124" s="183"/>
      <c r="M124" s="614"/>
      <c r="N124" s="11"/>
      <c r="R124" s="11"/>
      <c r="T124" s="11"/>
      <c r="V124" s="11"/>
      <c r="X124" s="11"/>
      <c r="Z124" s="11"/>
      <c r="AF124" s="4"/>
      <c r="AG124" s="4"/>
      <c r="AH124" s="4"/>
    </row>
    <row r="125" spans="1:50" s="34" customFormat="1" ht="19.5" thickBot="1">
      <c r="A125" s="1750" t="s">
        <v>55</v>
      </c>
      <c r="B125" s="1751"/>
      <c r="C125" s="374"/>
      <c r="D125" s="374"/>
      <c r="E125" s="540"/>
      <c r="F125" s="374"/>
      <c r="G125" s="575">
        <f>SUM(G121,G58,G23)</f>
        <v>139</v>
      </c>
      <c r="H125" s="377">
        <f>SUM(H121,H58,H23)</f>
        <v>4170</v>
      </c>
      <c r="I125" s="377">
        <f aca="true" t="shared" si="9" ref="I125:Z125">SUM(I121,I58,I23)</f>
        <v>512</v>
      </c>
      <c r="J125" s="377">
        <f t="shared" si="9"/>
        <v>262</v>
      </c>
      <c r="K125" s="377">
        <f t="shared" si="9"/>
        <v>108</v>
      </c>
      <c r="L125" s="377">
        <f t="shared" si="9"/>
        <v>138</v>
      </c>
      <c r="M125" s="377">
        <f t="shared" si="9"/>
        <v>3658</v>
      </c>
      <c r="N125" s="377">
        <f t="shared" si="9"/>
        <v>42</v>
      </c>
      <c r="O125" s="377">
        <f t="shared" si="9"/>
        <v>24</v>
      </c>
      <c r="P125" s="377">
        <f t="shared" si="9"/>
        <v>48</v>
      </c>
      <c r="Q125" s="377">
        <f t="shared" si="9"/>
        <v>24</v>
      </c>
      <c r="R125" s="377">
        <f t="shared" si="9"/>
        <v>42</v>
      </c>
      <c r="S125" s="377">
        <f t="shared" si="9"/>
        <v>26</v>
      </c>
      <c r="T125" s="377">
        <f t="shared" si="9"/>
        <v>52</v>
      </c>
      <c r="U125" s="377">
        <f t="shared" si="9"/>
        <v>20</v>
      </c>
      <c r="V125" s="377">
        <f t="shared" si="9"/>
        <v>48</v>
      </c>
      <c r="W125" s="377">
        <f t="shared" si="9"/>
        <v>32</v>
      </c>
      <c r="X125" s="377">
        <f t="shared" si="9"/>
        <v>46</v>
      </c>
      <c r="Y125" s="377">
        <f t="shared" si="9"/>
        <v>22</v>
      </c>
      <c r="Z125" s="377">
        <f t="shared" si="9"/>
        <v>6</v>
      </c>
      <c r="AA125" s="47">
        <f>SUM(N125:Z125)</f>
        <v>432</v>
      </c>
      <c r="AB125" s="4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8"/>
      <c r="AU125" s="8"/>
      <c r="AV125" s="8"/>
      <c r="AW125" s="8"/>
      <c r="AX125" s="8"/>
    </row>
    <row r="126" spans="1:30" ht="19.5" customHeight="1" thickBot="1">
      <c r="A126" s="1757" t="s">
        <v>76</v>
      </c>
      <c r="B126" s="1758"/>
      <c r="C126" s="1758"/>
      <c r="D126" s="1758"/>
      <c r="E126" s="1758"/>
      <c r="F126" s="1758"/>
      <c r="G126" s="1758"/>
      <c r="H126" s="1758"/>
      <c r="I126" s="1758"/>
      <c r="J126" s="1758"/>
      <c r="K126" s="1758"/>
      <c r="L126" s="1758"/>
      <c r="M126" s="1758"/>
      <c r="N126" s="1759"/>
      <c r="O126" s="1759"/>
      <c r="P126" s="1759"/>
      <c r="Q126" s="1759"/>
      <c r="R126" s="1759"/>
      <c r="S126" s="1759"/>
      <c r="T126" s="1759"/>
      <c r="U126" s="1759"/>
      <c r="V126" s="1759"/>
      <c r="W126" s="1759"/>
      <c r="X126" s="1759"/>
      <c r="Y126" s="1759"/>
      <c r="Z126" s="1759"/>
      <c r="AA126" s="30"/>
      <c r="AB126" s="678"/>
      <c r="AC126" s="30"/>
      <c r="AD126" s="30"/>
    </row>
    <row r="127" spans="1:45" s="5" customFormat="1" ht="40.5" customHeight="1" thickBot="1">
      <c r="A127" s="189" t="s">
        <v>184</v>
      </c>
      <c r="B127" s="182" t="s">
        <v>92</v>
      </c>
      <c r="C127" s="126">
        <v>12</v>
      </c>
      <c r="D127" s="149"/>
      <c r="E127" s="151"/>
      <c r="F127" s="152"/>
      <c r="G127" s="82">
        <v>4</v>
      </c>
      <c r="H127" s="343">
        <f>G127*30</f>
        <v>120</v>
      </c>
      <c r="I127" s="192">
        <f>SUM(J127:L127)</f>
        <v>12</v>
      </c>
      <c r="J127" s="128">
        <v>8</v>
      </c>
      <c r="K127" s="128">
        <v>4</v>
      </c>
      <c r="L127" s="128"/>
      <c r="M127" s="399">
        <f>H127-I127</f>
        <v>108</v>
      </c>
      <c r="N127" s="81"/>
      <c r="O127" s="273"/>
      <c r="P127" s="130"/>
      <c r="Q127" s="279"/>
      <c r="R127" s="130"/>
      <c r="S127" s="283"/>
      <c r="T127" s="131">
        <v>6</v>
      </c>
      <c r="U127" s="270">
        <v>6</v>
      </c>
      <c r="V127" s="248"/>
      <c r="W127" s="283"/>
      <c r="X127" s="248"/>
      <c r="Y127" s="661"/>
      <c r="Z127" s="249"/>
      <c r="AB127" s="644" t="s">
        <v>223</v>
      </c>
      <c r="AC127" s="619"/>
      <c r="AD127" s="619"/>
      <c r="AE127" s="619"/>
      <c r="AF127" s="625"/>
      <c r="AG127" s="625"/>
      <c r="AH127" s="625"/>
      <c r="AI127" s="625"/>
      <c r="AJ127" s="644"/>
      <c r="AK127" s="644"/>
      <c r="AL127" s="644"/>
      <c r="AM127" s="631"/>
      <c r="AN127" s="631"/>
      <c r="AO127" s="644"/>
      <c r="AP127" s="644"/>
      <c r="AQ127" s="644"/>
      <c r="AR127" s="644"/>
      <c r="AS127" s="644"/>
    </row>
    <row r="128" spans="1:45" s="6" customFormat="1" ht="37.5" customHeight="1" thickBot="1">
      <c r="A128" s="348" t="s">
        <v>215</v>
      </c>
      <c r="B128" s="352" t="s">
        <v>93</v>
      </c>
      <c r="C128" s="104"/>
      <c r="D128" s="229" t="s">
        <v>37</v>
      </c>
      <c r="E128" s="353"/>
      <c r="F128" s="353"/>
      <c r="G128" s="324">
        <v>3</v>
      </c>
      <c r="H128" s="310">
        <f>G128*30</f>
        <v>90</v>
      </c>
      <c r="I128" s="105">
        <f>SUM(J128:L128)</f>
        <v>12</v>
      </c>
      <c r="J128" s="105">
        <v>8</v>
      </c>
      <c r="K128" s="105">
        <v>4</v>
      </c>
      <c r="L128" s="104"/>
      <c r="M128" s="396">
        <f>H128-I128</f>
        <v>78</v>
      </c>
      <c r="N128" s="229"/>
      <c r="O128" s="354"/>
      <c r="P128" s="230"/>
      <c r="Q128" s="281"/>
      <c r="R128" s="230"/>
      <c r="S128" s="356"/>
      <c r="T128" s="350">
        <v>6</v>
      </c>
      <c r="U128" s="613">
        <v>6</v>
      </c>
      <c r="V128" s="355"/>
      <c r="W128" s="357"/>
      <c r="X128" s="231"/>
      <c r="Y128" s="662"/>
      <c r="Z128" s="337"/>
      <c r="AB128" s="676" t="s">
        <v>223</v>
      </c>
      <c r="AC128" s="619"/>
      <c r="AD128" s="619"/>
      <c r="AE128" s="619"/>
      <c r="AF128" s="625"/>
      <c r="AG128" s="625"/>
      <c r="AH128" s="625"/>
      <c r="AI128" s="625"/>
      <c r="AJ128" s="645"/>
      <c r="AK128" s="644"/>
      <c r="AL128" s="644"/>
      <c r="AM128" s="631"/>
      <c r="AN128" s="631"/>
      <c r="AO128" s="645"/>
      <c r="AP128" s="645"/>
      <c r="AQ128" s="626"/>
      <c r="AR128" s="626"/>
      <c r="AS128" s="626"/>
    </row>
    <row r="129" spans="1:45" s="6" customFormat="1" ht="36.75" customHeight="1" thickBot="1">
      <c r="A129" s="189" t="s">
        <v>185</v>
      </c>
      <c r="B129" s="182" t="s">
        <v>94</v>
      </c>
      <c r="C129" s="126">
        <v>10</v>
      </c>
      <c r="D129" s="149"/>
      <c r="E129" s="151"/>
      <c r="F129" s="151"/>
      <c r="G129" s="309">
        <v>4</v>
      </c>
      <c r="H129" s="343">
        <f>G129*30</f>
        <v>120</v>
      </c>
      <c r="I129" s="192">
        <f>SUM(J129:L129)</f>
        <v>12</v>
      </c>
      <c r="J129" s="128">
        <v>8</v>
      </c>
      <c r="K129" s="128">
        <v>4</v>
      </c>
      <c r="L129" s="128"/>
      <c r="M129" s="399">
        <f>H129-I129</f>
        <v>108</v>
      </c>
      <c r="N129" s="81"/>
      <c r="O129" s="279"/>
      <c r="P129" s="130"/>
      <c r="Q129" s="279"/>
      <c r="R129" s="131">
        <v>12</v>
      </c>
      <c r="S129" s="303">
        <v>0</v>
      </c>
      <c r="T129" s="134"/>
      <c r="U129" s="262"/>
      <c r="V129" s="130"/>
      <c r="W129" s="279"/>
      <c r="X129" s="134"/>
      <c r="Y129" s="654"/>
      <c r="Z129" s="135"/>
      <c r="AB129" s="676" t="s">
        <v>223</v>
      </c>
      <c r="AC129" s="619"/>
      <c r="AD129" s="625"/>
      <c r="AE129" s="625"/>
      <c r="AF129" s="625"/>
      <c r="AG129" s="625"/>
      <c r="AH129" s="625"/>
      <c r="AI129" s="552"/>
      <c r="AJ129" s="625"/>
      <c r="AK129" s="628"/>
      <c r="AL129" s="628"/>
      <c r="AM129" s="626"/>
      <c r="AN129" s="626"/>
      <c r="AO129" s="625"/>
      <c r="AP129" s="625"/>
      <c r="AQ129" s="626"/>
      <c r="AR129" s="626"/>
      <c r="AS129" s="626"/>
    </row>
    <row r="130" spans="1:31" ht="18.75" customHeight="1">
      <c r="A130" s="1757" t="s">
        <v>77</v>
      </c>
      <c r="B130" s="1758"/>
      <c r="C130" s="1758"/>
      <c r="D130" s="1758"/>
      <c r="E130" s="1758"/>
      <c r="F130" s="1758"/>
      <c r="G130" s="1758"/>
      <c r="H130" s="1758"/>
      <c r="I130" s="1758"/>
      <c r="J130" s="1758"/>
      <c r="K130" s="1758"/>
      <c r="L130" s="1758"/>
      <c r="M130" s="1758"/>
      <c r="N130" s="1758"/>
      <c r="O130" s="1758"/>
      <c r="P130" s="1758"/>
      <c r="Q130" s="1758"/>
      <c r="R130" s="1758"/>
      <c r="S130" s="1758"/>
      <c r="T130" s="1758"/>
      <c r="U130" s="1758"/>
      <c r="V130" s="1758"/>
      <c r="W130" s="1758"/>
      <c r="X130" s="1758"/>
      <c r="Y130" s="1758"/>
      <c r="Z130" s="1758"/>
      <c r="AA130" s="30"/>
      <c r="AB130" s="680">
        <v>0</v>
      </c>
      <c r="AC130" s="680">
        <v>0</v>
      </c>
      <c r="AD130" s="681">
        <f>SUMIF($AB$11:$AB$129,"5кр",$G$11:$G$129)</f>
        <v>7.5</v>
      </c>
      <c r="AE130" s="8" t="s">
        <v>230</v>
      </c>
    </row>
    <row r="131" spans="1:31" s="6" customFormat="1" ht="24.75" customHeight="1">
      <c r="A131" s="358">
        <v>1</v>
      </c>
      <c r="B131" s="359" t="s">
        <v>186</v>
      </c>
      <c r="C131" s="250"/>
      <c r="D131" s="250"/>
      <c r="E131" s="250"/>
      <c r="F131" s="250"/>
      <c r="G131" s="363">
        <v>2</v>
      </c>
      <c r="H131" s="364">
        <f aca="true" t="shared" si="10" ref="H131:H136">G131*30</f>
        <v>60</v>
      </c>
      <c r="I131" s="250"/>
      <c r="J131" s="250"/>
      <c r="K131" s="250"/>
      <c r="L131" s="250"/>
      <c r="M131" s="404"/>
      <c r="N131" s="250"/>
      <c r="O131" s="300"/>
      <c r="P131" s="250"/>
      <c r="Q131" s="607"/>
      <c r="R131" s="84"/>
      <c r="S131" s="304"/>
      <c r="T131" s="251"/>
      <c r="U131" s="284"/>
      <c r="V131" s="252"/>
      <c r="W131" s="284"/>
      <c r="X131" s="251"/>
      <c r="Y131" s="663"/>
      <c r="Z131" s="251"/>
      <c r="AB131" s="681">
        <f>SUMIF($AB$11:$AB$129,"3к",$G$11:$G$129)</f>
        <v>24.5</v>
      </c>
      <c r="AC131" s="681">
        <f>SUMIF($AB$11:$AB$129,"4к",$G$11:$G$129)</f>
        <v>47.5</v>
      </c>
      <c r="AD131" s="681">
        <f>SUMIF($AB$11:$AB$129,"5к",$G$11:$G$129)</f>
        <v>35</v>
      </c>
      <c r="AE131" s="6" t="s">
        <v>231</v>
      </c>
    </row>
    <row r="132" spans="1:30" s="6" customFormat="1" ht="27" customHeight="1">
      <c r="A132" s="360">
        <v>2</v>
      </c>
      <c r="B132" s="359" t="s">
        <v>187</v>
      </c>
      <c r="C132" s="108"/>
      <c r="D132" s="253"/>
      <c r="E132" s="57"/>
      <c r="F132" s="57"/>
      <c r="G132" s="365">
        <v>2</v>
      </c>
      <c r="H132" s="364">
        <f t="shared" si="10"/>
        <v>60</v>
      </c>
      <c r="I132" s="254"/>
      <c r="J132" s="254"/>
      <c r="K132" s="254"/>
      <c r="L132" s="254"/>
      <c r="M132" s="405"/>
      <c r="N132" s="254"/>
      <c r="O132" s="300"/>
      <c r="P132" s="108"/>
      <c r="Q132" s="608"/>
      <c r="R132" s="84"/>
      <c r="S132" s="305"/>
      <c r="T132" s="251"/>
      <c r="U132" s="284"/>
      <c r="V132" s="252"/>
      <c r="W132" s="284"/>
      <c r="X132" s="251"/>
      <c r="Y132" s="663"/>
      <c r="Z132" s="251"/>
      <c r="AB132" s="681">
        <f>SUMIF($AB$11:$AB$129,"3?",$G$11:$G$129)</f>
        <v>48.5</v>
      </c>
      <c r="AC132" s="681">
        <f>SUMIF($AB$11:$AB$129,"4?",$G$11:$G$129)</f>
        <v>51</v>
      </c>
      <c r="AD132" s="681">
        <f>SUMIF($AB$11:$AB$129,"5?",$G$11:$G$129)</f>
        <v>43</v>
      </c>
    </row>
    <row r="133" spans="1:31" s="6" customFormat="1" ht="29.25" customHeight="1">
      <c r="A133" s="360">
        <v>3</v>
      </c>
      <c r="B133" s="361" t="s">
        <v>188</v>
      </c>
      <c r="C133" s="108"/>
      <c r="D133" s="253"/>
      <c r="E133" s="57"/>
      <c r="F133" s="57"/>
      <c r="G133" s="365">
        <v>2</v>
      </c>
      <c r="H133" s="364">
        <f t="shared" si="10"/>
        <v>60</v>
      </c>
      <c r="I133" s="254"/>
      <c r="J133" s="254"/>
      <c r="K133" s="254"/>
      <c r="L133" s="254"/>
      <c r="M133" s="405"/>
      <c r="N133" s="254"/>
      <c r="O133" s="300"/>
      <c r="P133" s="108"/>
      <c r="Q133" s="608"/>
      <c r="R133" s="84"/>
      <c r="S133" s="305"/>
      <c r="T133" s="251"/>
      <c r="U133" s="284"/>
      <c r="V133" s="252"/>
      <c r="W133" s="284"/>
      <c r="X133" s="251"/>
      <c r="Y133" s="663"/>
      <c r="Z133" s="251"/>
      <c r="AB133" s="681">
        <f>SUM(AB130+AB132)</f>
        <v>48.5</v>
      </c>
      <c r="AC133" s="681">
        <f>SUM(AC130+AC132)</f>
        <v>51</v>
      </c>
      <c r="AD133" s="681">
        <f>SUM(AD130+AD132)</f>
        <v>50.5</v>
      </c>
      <c r="AE133" s="6" t="s">
        <v>232</v>
      </c>
    </row>
    <row r="134" spans="1:31" s="6" customFormat="1" ht="26.25" customHeight="1">
      <c r="A134" s="360">
        <v>4</v>
      </c>
      <c r="B134" s="362" t="s">
        <v>189</v>
      </c>
      <c r="C134" s="108"/>
      <c r="D134" s="253"/>
      <c r="E134" s="57"/>
      <c r="F134" s="57"/>
      <c r="G134" s="365">
        <v>2</v>
      </c>
      <c r="H134" s="364">
        <f t="shared" si="10"/>
        <v>60</v>
      </c>
      <c r="I134" s="254"/>
      <c r="J134" s="254"/>
      <c r="K134" s="254"/>
      <c r="L134" s="254"/>
      <c r="M134" s="405"/>
      <c r="N134" s="254"/>
      <c r="O134" s="300"/>
      <c r="P134" s="108"/>
      <c r="Q134" s="608"/>
      <c r="R134" s="84"/>
      <c r="S134" s="305"/>
      <c r="T134" s="251"/>
      <c r="U134" s="284"/>
      <c r="V134" s="252"/>
      <c r="W134" s="284"/>
      <c r="X134" s="251"/>
      <c r="Y134" s="663"/>
      <c r="Z134" s="251"/>
      <c r="AB134" s="681">
        <f>AB131+AB130*0.8</f>
        <v>24.5</v>
      </c>
      <c r="AC134" s="681">
        <f>AC131+AC130*0.8</f>
        <v>47.5</v>
      </c>
      <c r="AD134" s="681">
        <f>AD131+AD130*0.8</f>
        <v>41</v>
      </c>
      <c r="AE134" s="6" t="s">
        <v>233</v>
      </c>
    </row>
    <row r="135" spans="1:31" s="6" customFormat="1" ht="48.75" customHeight="1">
      <c r="A135" s="360">
        <v>5</v>
      </c>
      <c r="B135" s="362" t="s">
        <v>190</v>
      </c>
      <c r="C135" s="108"/>
      <c r="D135" s="253"/>
      <c r="E135" s="57"/>
      <c r="F135" s="57"/>
      <c r="G135" s="366">
        <v>2.5</v>
      </c>
      <c r="H135" s="364">
        <f t="shared" si="10"/>
        <v>75</v>
      </c>
      <c r="I135" s="254"/>
      <c r="J135" s="254"/>
      <c r="K135" s="254"/>
      <c r="L135" s="254"/>
      <c r="M135" s="405"/>
      <c r="N135" s="254"/>
      <c r="O135" s="300"/>
      <c r="P135" s="108"/>
      <c r="Q135" s="608"/>
      <c r="R135" s="84"/>
      <c r="S135" s="305"/>
      <c r="T135" s="251"/>
      <c r="U135" s="284"/>
      <c r="V135" s="252"/>
      <c r="W135" s="284"/>
      <c r="X135" s="251"/>
      <c r="Y135" s="663"/>
      <c r="Z135" s="251"/>
      <c r="AB135" s="682">
        <f>AB134/(AB133*40)</f>
        <v>0.012628865979381444</v>
      </c>
      <c r="AC135" s="682">
        <f>AC134/(AC133*40)</f>
        <v>0.023284313725490197</v>
      </c>
      <c r="AD135" s="682">
        <f>AD134/(AD133*40)</f>
        <v>0.020297029702970298</v>
      </c>
      <c r="AE135" s="6" t="s">
        <v>234</v>
      </c>
    </row>
    <row r="136" spans="1:28" s="6" customFormat="1" ht="47.25" customHeight="1" thickBot="1">
      <c r="A136" s="576">
        <v>6</v>
      </c>
      <c r="B136" s="577" t="s">
        <v>100</v>
      </c>
      <c r="C136" s="345"/>
      <c r="D136" s="578"/>
      <c r="E136" s="256"/>
      <c r="F136" s="256"/>
      <c r="G136" s="579">
        <v>3</v>
      </c>
      <c r="H136" s="580">
        <f t="shared" si="10"/>
        <v>90</v>
      </c>
      <c r="I136" s="581"/>
      <c r="J136" s="581"/>
      <c r="K136" s="581"/>
      <c r="L136" s="581"/>
      <c r="M136" s="582"/>
      <c r="N136" s="581"/>
      <c r="O136" s="583"/>
      <c r="P136" s="345"/>
      <c r="Q136" s="609"/>
      <c r="R136" s="73"/>
      <c r="S136" s="584"/>
      <c r="T136" s="585"/>
      <c r="U136" s="587"/>
      <c r="V136" s="586"/>
      <c r="W136" s="587"/>
      <c r="X136" s="585"/>
      <c r="Y136" s="664"/>
      <c r="Z136" s="585"/>
      <c r="AB136" s="676"/>
    </row>
    <row r="137" spans="1:26" ht="19.5" customHeight="1" thickBot="1">
      <c r="A137" s="1755" t="s">
        <v>78</v>
      </c>
      <c r="B137" s="1756"/>
      <c r="C137" s="339"/>
      <c r="D137" s="340"/>
      <c r="E137" s="341"/>
      <c r="F137" s="342"/>
      <c r="G137" s="316">
        <f>SUM(G138:G139)</f>
        <v>24.5</v>
      </c>
      <c r="H137" s="343">
        <f>SUM(H138:H139)</f>
        <v>735</v>
      </c>
      <c r="I137" s="235"/>
      <c r="J137" s="235"/>
      <c r="K137" s="235"/>
      <c r="L137" s="235"/>
      <c r="M137" s="394"/>
      <c r="N137" s="183"/>
      <c r="O137" s="275"/>
      <c r="P137" s="184"/>
      <c r="Q137" s="599"/>
      <c r="R137" s="183"/>
      <c r="S137" s="275"/>
      <c r="T137" s="183"/>
      <c r="U137" s="275"/>
      <c r="V137" s="183"/>
      <c r="W137" s="275"/>
      <c r="X137" s="183"/>
      <c r="Y137" s="275"/>
      <c r="Z137" s="205"/>
    </row>
    <row r="138" spans="1:26" ht="19.5" customHeight="1" thickBot="1">
      <c r="A138" s="1766" t="s">
        <v>54</v>
      </c>
      <c r="B138" s="1767"/>
      <c r="C138" s="140"/>
      <c r="D138" s="140"/>
      <c r="E138" s="477"/>
      <c r="F138" s="140"/>
      <c r="G138" s="314">
        <f>SUMIF($B$127:$B$136,"=*на базі ВНЗ 1 рівня*",G127:G136)</f>
        <v>13.5</v>
      </c>
      <c r="H138" s="478">
        <f>SUMIF($B$127:$B$136,"=*на базі ВНЗ 1 рівня*",H127:H136)</f>
        <v>405</v>
      </c>
      <c r="I138" s="472"/>
      <c r="J138" s="472"/>
      <c r="K138" s="472"/>
      <c r="L138" s="472"/>
      <c r="M138" s="588"/>
      <c r="N138" s="472"/>
      <c r="O138" s="473"/>
      <c r="P138" s="534"/>
      <c r="Q138" s="610"/>
      <c r="R138" s="472"/>
      <c r="S138" s="473"/>
      <c r="T138" s="372"/>
      <c r="U138" s="473"/>
      <c r="V138" s="472"/>
      <c r="W138" s="473"/>
      <c r="X138" s="472"/>
      <c r="Y138" s="473"/>
      <c r="Z138" s="372"/>
    </row>
    <row r="139" spans="1:50" s="32" customFormat="1" ht="18.75" customHeight="1" thickBot="1">
      <c r="A139" s="1816" t="s">
        <v>55</v>
      </c>
      <c r="B139" s="1816"/>
      <c r="C139" s="73"/>
      <c r="D139" s="73"/>
      <c r="E139" s="73"/>
      <c r="F139" s="73"/>
      <c r="G139" s="73">
        <f>SUMIF($B$127:$B$136,"=* ДДМА*",G127:G136)</f>
        <v>11</v>
      </c>
      <c r="H139" s="73">
        <f>SUMIF($B$127:$B$136,"=* ДДМА*",H127:H136)</f>
        <v>330</v>
      </c>
      <c r="I139" s="73">
        <f>SUMIF($B$132:$B$144,"=* ДДМА*",I127:I136)</f>
        <v>0</v>
      </c>
      <c r="J139" s="73">
        <f>SUMIF($B$132:$B$144,"=* ДДМА*",J127:J136)</f>
        <v>0</v>
      </c>
      <c r="K139" s="73">
        <f>SUMIF($B$132:$B$144,"=* ДДМА*",K127:K136)</f>
        <v>0</v>
      </c>
      <c r="L139" s="73">
        <f>SUMIF($B$132:$B$144,"=* ДДМА*",L127:L136)</f>
        <v>0</v>
      </c>
      <c r="M139" s="389">
        <f>SUMIF($B$132:$B$144,"=* ДДМА*",M127:M136)</f>
        <v>0</v>
      </c>
      <c r="N139" s="241">
        <f>SUM(N127:N129)</f>
        <v>0</v>
      </c>
      <c r="O139" s="285">
        <f aca="true" t="shared" si="11" ref="O139:Z139">SUM(O127:O129)</f>
        <v>0</v>
      </c>
      <c r="P139" s="255">
        <f t="shared" si="11"/>
        <v>0</v>
      </c>
      <c r="Q139" s="285">
        <f t="shared" si="11"/>
        <v>0</v>
      </c>
      <c r="R139" s="255">
        <f t="shared" si="11"/>
        <v>12</v>
      </c>
      <c r="S139" s="285">
        <f t="shared" si="11"/>
        <v>0</v>
      </c>
      <c r="T139" s="255">
        <f t="shared" si="11"/>
        <v>12</v>
      </c>
      <c r="U139" s="285">
        <f t="shared" si="11"/>
        <v>12</v>
      </c>
      <c r="V139" s="255">
        <f t="shared" si="11"/>
        <v>0</v>
      </c>
      <c r="W139" s="285">
        <f t="shared" si="11"/>
        <v>0</v>
      </c>
      <c r="X139" s="255">
        <f t="shared" si="11"/>
        <v>0</v>
      </c>
      <c r="Y139" s="285">
        <f t="shared" si="11"/>
        <v>0</v>
      </c>
      <c r="Z139" s="255">
        <f t="shared" si="11"/>
        <v>0</v>
      </c>
      <c r="AA139" s="48"/>
      <c r="AB139" s="4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8"/>
      <c r="AU139" s="8"/>
      <c r="AV139" s="8"/>
      <c r="AW139" s="8"/>
      <c r="AX139" s="8"/>
    </row>
    <row r="140" spans="1:34" ht="19.5" thickBot="1">
      <c r="A140" s="1755" t="s">
        <v>79</v>
      </c>
      <c r="B140" s="1756"/>
      <c r="C140" s="367"/>
      <c r="D140" s="368"/>
      <c r="E140" s="369"/>
      <c r="F140" s="369"/>
      <c r="G140" s="370">
        <f aca="true" t="shared" si="12" ref="G140:H142">SUM(G123,G137)</f>
        <v>232</v>
      </c>
      <c r="H140" s="371">
        <f t="shared" si="12"/>
        <v>6810</v>
      </c>
      <c r="I140" s="371"/>
      <c r="J140" s="371"/>
      <c r="K140" s="371"/>
      <c r="L140" s="371"/>
      <c r="M140" s="406"/>
      <c r="N140" s="11"/>
      <c r="R140" s="11"/>
      <c r="T140" s="11"/>
      <c r="V140" s="11"/>
      <c r="X140" s="11"/>
      <c r="Z140" s="11"/>
      <c r="AF140" s="4"/>
      <c r="AG140" s="4"/>
      <c r="AH140" s="4"/>
    </row>
    <row r="141" spans="1:34" ht="19.5" thickBot="1">
      <c r="A141" s="1755" t="s">
        <v>54</v>
      </c>
      <c r="B141" s="1756"/>
      <c r="C141" s="104"/>
      <c r="D141" s="104"/>
      <c r="E141" s="306"/>
      <c r="F141" s="104"/>
      <c r="G141" s="327">
        <f t="shared" si="12"/>
        <v>82</v>
      </c>
      <c r="H141" s="238">
        <f t="shared" si="12"/>
        <v>2310</v>
      </c>
      <c r="I141" s="372"/>
      <c r="J141" s="372"/>
      <c r="K141" s="372"/>
      <c r="L141" s="372"/>
      <c r="M141" s="407"/>
      <c r="N141" s="11"/>
      <c r="R141" s="11"/>
      <c r="T141" s="11"/>
      <c r="V141" s="11"/>
      <c r="X141" s="11"/>
      <c r="Z141" s="11"/>
      <c r="AF141" s="4"/>
      <c r="AG141" s="4"/>
      <c r="AH141" s="4"/>
    </row>
    <row r="142" spans="1:50" s="34" customFormat="1" ht="19.5" thickBot="1">
      <c r="A142" s="1750" t="s">
        <v>55</v>
      </c>
      <c r="B142" s="1751"/>
      <c r="C142" s="374"/>
      <c r="D142" s="374"/>
      <c r="E142" s="540"/>
      <c r="F142" s="374"/>
      <c r="G142" s="575">
        <f t="shared" si="12"/>
        <v>150</v>
      </c>
      <c r="H142" s="648">
        <f t="shared" si="12"/>
        <v>4500</v>
      </c>
      <c r="I142" s="648">
        <f aca="true" t="shared" si="13" ref="I142:Z142">SUM(I125,I139)</f>
        <v>512</v>
      </c>
      <c r="J142" s="648">
        <f t="shared" si="13"/>
        <v>262</v>
      </c>
      <c r="K142" s="648">
        <f t="shared" si="13"/>
        <v>108</v>
      </c>
      <c r="L142" s="648">
        <f t="shared" si="13"/>
        <v>138</v>
      </c>
      <c r="M142" s="648">
        <f t="shared" si="13"/>
        <v>3658</v>
      </c>
      <c r="N142" s="648">
        <f t="shared" si="13"/>
        <v>42</v>
      </c>
      <c r="O142" s="648">
        <f t="shared" si="13"/>
        <v>24</v>
      </c>
      <c r="P142" s="648">
        <f t="shared" si="13"/>
        <v>48</v>
      </c>
      <c r="Q142" s="648">
        <f t="shared" si="13"/>
        <v>24</v>
      </c>
      <c r="R142" s="648">
        <f t="shared" si="13"/>
        <v>54</v>
      </c>
      <c r="S142" s="648">
        <f t="shared" si="13"/>
        <v>26</v>
      </c>
      <c r="T142" s="648">
        <f t="shared" si="13"/>
        <v>64</v>
      </c>
      <c r="U142" s="648">
        <f t="shared" si="13"/>
        <v>32</v>
      </c>
      <c r="V142" s="648">
        <f t="shared" si="13"/>
        <v>48</v>
      </c>
      <c r="W142" s="648">
        <f t="shared" si="13"/>
        <v>32</v>
      </c>
      <c r="X142" s="648">
        <f t="shared" si="13"/>
        <v>46</v>
      </c>
      <c r="Y142" s="648">
        <f t="shared" si="13"/>
        <v>22</v>
      </c>
      <c r="Z142" s="648">
        <f t="shared" si="13"/>
        <v>6</v>
      </c>
      <c r="AA142" s="541">
        <f>SUM(N142:Z142)</f>
        <v>468</v>
      </c>
      <c r="AB142" s="4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8"/>
      <c r="AU142" s="8"/>
      <c r="AV142" s="8"/>
      <c r="AW142" s="8"/>
      <c r="AX142" s="8"/>
    </row>
    <row r="143" spans="1:28" s="5" customFormat="1" ht="16.5" thickBot="1">
      <c r="A143" s="1745" t="s">
        <v>29</v>
      </c>
      <c r="B143" s="1746"/>
      <c r="C143" s="1746"/>
      <c r="D143" s="1746"/>
      <c r="E143" s="1746"/>
      <c r="F143" s="1746"/>
      <c r="G143" s="1746"/>
      <c r="H143" s="1746"/>
      <c r="I143" s="1746"/>
      <c r="J143" s="1746"/>
      <c r="K143" s="1746"/>
      <c r="L143" s="1746"/>
      <c r="M143" s="1747"/>
      <c r="N143" s="237">
        <f>COUNTIF($C$11:$C$136,"=7")</f>
        <v>3</v>
      </c>
      <c r="O143" s="646"/>
      <c r="P143" s="237">
        <f>COUNTIF($C$11:$C$136,"=9")</f>
        <v>4</v>
      </c>
      <c r="Q143" s="646"/>
      <c r="R143" s="237">
        <f>COUNTIF($C$11:$C$136,"=10")</f>
        <v>3</v>
      </c>
      <c r="S143" s="646"/>
      <c r="T143" s="237">
        <f>COUNTIF($C$11:$C$136,"=12")</f>
        <v>3</v>
      </c>
      <c r="U143" s="646"/>
      <c r="V143" s="237">
        <f>COUNTIF($C$11:$C$136,"=13")</f>
        <v>3</v>
      </c>
      <c r="W143" s="646"/>
      <c r="X143" s="237">
        <f>COUNTIF($C$11:$C$136,"=14")</f>
        <v>3</v>
      </c>
      <c r="Y143" s="646"/>
      <c r="Z143" s="237">
        <f>COUNTIF($C$11:$C$136,"=15")</f>
        <v>1</v>
      </c>
      <c r="AB143" s="644"/>
    </row>
    <row r="144" spans="1:28" s="5" customFormat="1" ht="16.5" thickBot="1">
      <c r="A144" s="1752" t="s">
        <v>30</v>
      </c>
      <c r="B144" s="1753"/>
      <c r="C144" s="1753"/>
      <c r="D144" s="1753"/>
      <c r="E144" s="1753"/>
      <c r="F144" s="1753"/>
      <c r="G144" s="1753"/>
      <c r="H144" s="1753"/>
      <c r="I144" s="1753"/>
      <c r="J144" s="1753"/>
      <c r="K144" s="1753"/>
      <c r="L144" s="1753"/>
      <c r="M144" s="1754"/>
      <c r="N144" s="234">
        <f>COUNTIF($D$11:$D$136,"=7")</f>
        <v>2</v>
      </c>
      <c r="O144" s="287"/>
      <c r="P144" s="234">
        <f>COUNTIF($D$11:$D$136,"=9")</f>
        <v>3</v>
      </c>
      <c r="Q144" s="287"/>
      <c r="R144" s="234">
        <f>COUNTIF($D$11:$D$136,"=10")</f>
        <v>3</v>
      </c>
      <c r="S144" s="287"/>
      <c r="T144" s="234">
        <f>COUNTIF($D$11:$D$136,"=12")</f>
        <v>4</v>
      </c>
      <c r="U144" s="287"/>
      <c r="V144" s="234">
        <f>COUNTIF($D$11:$D$136,"=13")</f>
        <v>3</v>
      </c>
      <c r="W144" s="287"/>
      <c r="X144" s="234">
        <f>COUNTIF($D$11:$D$136,"=14")</f>
        <v>1</v>
      </c>
      <c r="Y144" s="287"/>
      <c r="Z144" s="234">
        <f>COUNTIF($D$11:$D$136,"=15")</f>
        <v>2</v>
      </c>
      <c r="AB144" s="644"/>
    </row>
    <row r="145" spans="1:28" s="5" customFormat="1" ht="16.5" thickBot="1">
      <c r="A145" s="1752" t="s">
        <v>191</v>
      </c>
      <c r="B145" s="1753"/>
      <c r="C145" s="1753"/>
      <c r="D145" s="1753"/>
      <c r="E145" s="1753"/>
      <c r="F145" s="1753"/>
      <c r="G145" s="1753"/>
      <c r="H145" s="1753"/>
      <c r="I145" s="1753"/>
      <c r="J145" s="1753"/>
      <c r="K145" s="1753"/>
      <c r="L145" s="1753"/>
      <c r="M145" s="1754"/>
      <c r="N145" s="234">
        <f>COUNTIF($E$11:$E$136,"=7")</f>
        <v>0</v>
      </c>
      <c r="O145" s="287"/>
      <c r="P145" s="234">
        <f>COUNTIF($E$11:$E$136,"=9")</f>
        <v>0</v>
      </c>
      <c r="Q145" s="287"/>
      <c r="R145" s="234">
        <f>COUNTIF($E$11:$E$136,"=10")</f>
        <v>1</v>
      </c>
      <c r="S145" s="288"/>
      <c r="T145" s="232">
        <f>COUNTIF($E$11:$E$136,"=12")</f>
        <v>2</v>
      </c>
      <c r="U145" s="288"/>
      <c r="V145" s="232">
        <f>COUNTIF($E$11:$E$136,"=13")</f>
        <v>0</v>
      </c>
      <c r="W145" s="288"/>
      <c r="X145" s="232">
        <f>COUNTIF($E$11:$E$136,"=14")</f>
        <v>1</v>
      </c>
      <c r="Y145" s="288"/>
      <c r="Z145" s="232">
        <f>COUNTIF($E$11:$E$136,"=15")</f>
        <v>0</v>
      </c>
      <c r="AB145" s="644"/>
    </row>
    <row r="146" spans="1:28" s="5" customFormat="1" ht="16.5" thickBot="1">
      <c r="A146" s="1752" t="s">
        <v>192</v>
      </c>
      <c r="B146" s="1753"/>
      <c r="C146" s="1753"/>
      <c r="D146" s="1753"/>
      <c r="E146" s="1753"/>
      <c r="F146" s="1753"/>
      <c r="G146" s="1753"/>
      <c r="H146" s="1753"/>
      <c r="I146" s="1753"/>
      <c r="J146" s="1753"/>
      <c r="K146" s="1753"/>
      <c r="L146" s="1753"/>
      <c r="M146" s="1754"/>
      <c r="N146" s="234">
        <f>COUNTIF($F$11:$F$136,"=7")</f>
        <v>0</v>
      </c>
      <c r="O146" s="287"/>
      <c r="P146" s="234">
        <f>COUNTIF($F$11:$F$136,"=9")</f>
        <v>0</v>
      </c>
      <c r="Q146" s="287"/>
      <c r="R146" s="234">
        <f>COUNTIF($F$11:$F$136,"=10")</f>
        <v>0</v>
      </c>
      <c r="S146" s="288"/>
      <c r="T146" s="232">
        <f>COUNTIF($F$11:$F$136,"=12")</f>
        <v>0</v>
      </c>
      <c r="U146" s="288"/>
      <c r="V146" s="232">
        <f>COUNTIF($F$11:$F$136,"=13")</f>
        <v>1</v>
      </c>
      <c r="W146" s="288"/>
      <c r="X146" s="232">
        <f>COUNTIF($F$11:$F$136,"=14")</f>
        <v>0</v>
      </c>
      <c r="Y146" s="288"/>
      <c r="Z146" s="232">
        <f>COUNTIF($F$11:$F$136,"=15")</f>
        <v>0</v>
      </c>
      <c r="AB146" s="644"/>
    </row>
    <row r="147" spans="1:28" s="5" customFormat="1" ht="16.5" thickBot="1">
      <c r="A147" s="1772" t="s">
        <v>97</v>
      </c>
      <c r="B147" s="1772"/>
      <c r="C147" s="1772"/>
      <c r="D147" s="1772"/>
      <c r="E147" s="1772"/>
      <c r="F147" s="1772"/>
      <c r="G147" s="1772"/>
      <c r="H147" s="1772"/>
      <c r="I147" s="1772"/>
      <c r="J147" s="1772"/>
      <c r="K147" s="1772"/>
      <c r="L147" s="1772"/>
      <c r="M147" s="1772"/>
      <c r="N147" s="242">
        <f aca="true" t="shared" si="14" ref="N147:Z147">N142</f>
        <v>42</v>
      </c>
      <c r="O147" s="286">
        <f t="shared" si="14"/>
        <v>24</v>
      </c>
      <c r="P147" s="242">
        <f t="shared" si="14"/>
        <v>48</v>
      </c>
      <c r="Q147" s="286">
        <f t="shared" si="14"/>
        <v>24</v>
      </c>
      <c r="R147" s="242">
        <f t="shared" si="14"/>
        <v>54</v>
      </c>
      <c r="S147" s="286">
        <f t="shared" si="14"/>
        <v>26</v>
      </c>
      <c r="T147" s="242">
        <f t="shared" si="14"/>
        <v>64</v>
      </c>
      <c r="U147" s="286">
        <f t="shared" si="14"/>
        <v>32</v>
      </c>
      <c r="V147" s="242">
        <f t="shared" si="14"/>
        <v>48</v>
      </c>
      <c r="W147" s="286">
        <f t="shared" si="14"/>
        <v>32</v>
      </c>
      <c r="X147" s="242">
        <f t="shared" si="14"/>
        <v>46</v>
      </c>
      <c r="Y147" s="286">
        <f t="shared" si="14"/>
        <v>22</v>
      </c>
      <c r="Z147" s="242">
        <f t="shared" si="14"/>
        <v>6</v>
      </c>
      <c r="AB147" s="644"/>
    </row>
    <row r="148" spans="1:26" ht="16.5" thickTop="1">
      <c r="A148" s="244"/>
      <c r="B148" s="11"/>
      <c r="C148" s="245"/>
      <c r="D148" s="246"/>
      <c r="E148" s="245"/>
      <c r="F148" s="245"/>
      <c r="G148" s="245"/>
      <c r="H148" s="245"/>
      <c r="I148" s="11"/>
      <c r="J148" s="1773" t="s">
        <v>98</v>
      </c>
      <c r="K148" s="1773"/>
      <c r="L148" s="1773"/>
      <c r="M148" s="1774"/>
      <c r="N148" s="1748">
        <v>7</v>
      </c>
      <c r="O148" s="1749"/>
      <c r="P148" s="1852">
        <v>8.9</v>
      </c>
      <c r="Q148" s="1853"/>
      <c r="R148" s="1748">
        <v>10</v>
      </c>
      <c r="S148" s="1749"/>
      <c r="T148" s="1842">
        <v>11.12</v>
      </c>
      <c r="U148" s="1843"/>
      <c r="V148" s="1748">
        <v>13</v>
      </c>
      <c r="W148" s="1749"/>
      <c r="X148" s="1748">
        <v>14</v>
      </c>
      <c r="Y148" s="1749"/>
      <c r="Z148" s="58">
        <v>15</v>
      </c>
    </row>
    <row r="149" spans="1:26" ht="15.75">
      <c r="A149" s="244"/>
      <c r="B149" s="11"/>
      <c r="C149" s="245"/>
      <c r="D149" s="246"/>
      <c r="E149" s="245"/>
      <c r="F149" s="245"/>
      <c r="G149" s="245"/>
      <c r="H149" s="11"/>
      <c r="I149" s="11"/>
      <c r="J149" s="11"/>
      <c r="K149" s="11"/>
      <c r="L149" s="11"/>
      <c r="M149" s="8"/>
      <c r="N149" s="1834" t="s">
        <v>236</v>
      </c>
      <c r="O149" s="1835"/>
      <c r="P149" s="1834" t="s">
        <v>237</v>
      </c>
      <c r="Q149" s="1835"/>
      <c r="R149" s="1834" t="s">
        <v>242</v>
      </c>
      <c r="S149" s="1835"/>
      <c r="T149" s="1850" t="s">
        <v>239</v>
      </c>
      <c r="U149" s="1851"/>
      <c r="V149" s="1834" t="s">
        <v>243</v>
      </c>
      <c r="W149" s="1835"/>
      <c r="X149" s="1834" t="s">
        <v>244</v>
      </c>
      <c r="Y149" s="1835"/>
      <c r="Z149" s="106" t="s">
        <v>222</v>
      </c>
    </row>
    <row r="150" spans="1:26" ht="15.75">
      <c r="A150" s="244"/>
      <c r="B150" s="11"/>
      <c r="C150" s="245"/>
      <c r="D150" s="246"/>
      <c r="E150" s="245"/>
      <c r="F150" s="245"/>
      <c r="G150" s="245"/>
      <c r="H150" s="11"/>
      <c r="I150" s="11"/>
      <c r="J150" s="11"/>
      <c r="K150" s="11"/>
      <c r="L150" s="11"/>
      <c r="M150" s="8"/>
      <c r="N150" s="1800" t="s">
        <v>193</v>
      </c>
      <c r="O150" s="1800"/>
      <c r="P150" s="1800"/>
      <c r="Q150" s="1800"/>
      <c r="R150" s="1783" t="s">
        <v>194</v>
      </c>
      <c r="S150" s="1784"/>
      <c r="T150" s="1784"/>
      <c r="U150" s="1785"/>
      <c r="V150" s="1800" t="s">
        <v>195</v>
      </c>
      <c r="W150" s="1800"/>
      <c r="X150" s="1800"/>
      <c r="Y150" s="1800"/>
      <c r="Z150" s="1800"/>
    </row>
    <row r="151" spans="11:26" ht="15.75">
      <c r="K151" s="1836" t="s">
        <v>106</v>
      </c>
      <c r="L151" s="1836"/>
      <c r="M151" s="1836"/>
      <c r="N151" s="1778"/>
      <c r="O151" s="1779"/>
      <c r="P151" s="1779"/>
      <c r="Q151" s="1780"/>
      <c r="R151" s="1778"/>
      <c r="S151" s="1779"/>
      <c r="T151" s="1779"/>
      <c r="U151" s="1780"/>
      <c r="V151" s="1778"/>
      <c r="W151" s="1779"/>
      <c r="X151" s="1779"/>
      <c r="Y151" s="1779"/>
      <c r="Z151" s="1780"/>
    </row>
    <row r="152" spans="1:25" ht="21" customHeight="1">
      <c r="A152" s="50"/>
      <c r="B152" s="1844"/>
      <c r="C152" s="1844"/>
      <c r="D152" s="1844"/>
      <c r="E152" s="1844"/>
      <c r="F152" s="1844"/>
      <c r="G152" s="1844"/>
      <c r="H152" s="1844"/>
      <c r="I152" s="1844"/>
      <c r="J152" s="1844"/>
      <c r="K152" s="1844"/>
      <c r="L152" s="1844"/>
      <c r="M152" s="1844"/>
      <c r="N152" s="1844"/>
      <c r="O152" s="1844"/>
      <c r="P152" s="1844"/>
      <c r="Q152" s="1844"/>
      <c r="R152" s="1844"/>
      <c r="S152" s="1844"/>
      <c r="T152" s="1844"/>
      <c r="U152" s="8"/>
      <c r="V152" s="8"/>
      <c r="W152" s="8"/>
      <c r="Y152" s="8"/>
    </row>
    <row r="153" spans="2:28" s="665" customFormat="1" ht="15.75">
      <c r="B153" s="51" t="s">
        <v>217</v>
      </c>
      <c r="C153" s="52"/>
      <c r="D153" s="1848"/>
      <c r="E153" s="1737"/>
      <c r="F153" s="1737"/>
      <c r="G153" s="53"/>
      <c r="H153" s="1770" t="s">
        <v>218</v>
      </c>
      <c r="I153" s="1849"/>
      <c r="J153" s="1849"/>
      <c r="K153" s="1849"/>
      <c r="N153" s="1840">
        <f>$AB$133</f>
        <v>48.5</v>
      </c>
      <c r="O153" s="1953"/>
      <c r="P153" s="1953"/>
      <c r="Q153" s="1953"/>
      <c r="R153" s="1840">
        <f>G42+G45+G51+G55+G68+G63+G74+G80+G94+G95+G97+G108+G109+G127+G128+G129</f>
        <v>51</v>
      </c>
      <c r="S153" s="1841"/>
      <c r="T153" s="1841"/>
      <c r="U153" s="1841"/>
      <c r="V153" s="1840">
        <f>G13+G14+G29+G34+G43+G77+G83+G84+G87+G96+G100+G103+G106+G112+G114+G115+G116</f>
        <v>50.5</v>
      </c>
      <c r="W153" s="1840"/>
      <c r="X153" s="1840"/>
      <c r="Y153" s="1840"/>
      <c r="Z153" s="1840"/>
      <c r="AB153" s="674"/>
    </row>
    <row r="154" spans="2:28" s="665" customFormat="1" ht="15.75">
      <c r="B154" s="51"/>
      <c r="C154" s="52"/>
      <c r="D154" s="52"/>
      <c r="E154" s="52"/>
      <c r="F154" s="54"/>
      <c r="G154" s="53"/>
      <c r="H154" s="53"/>
      <c r="I154" s="55"/>
      <c r="J154" s="56"/>
      <c r="K154" s="56"/>
      <c r="AB154" s="674"/>
    </row>
    <row r="155" spans="2:38" s="665" customFormat="1" ht="15.75">
      <c r="B155" s="51" t="s">
        <v>219</v>
      </c>
      <c r="C155" s="52"/>
      <c r="D155" s="1848"/>
      <c r="E155" s="1737"/>
      <c r="F155" s="1737"/>
      <c r="G155" s="53"/>
      <c r="H155" s="1770" t="s">
        <v>220</v>
      </c>
      <c r="I155" s="1849"/>
      <c r="J155" s="1849"/>
      <c r="K155" s="1849"/>
      <c r="N155" s="666"/>
      <c r="O155" s="666"/>
      <c r="P155" s="666"/>
      <c r="Q155" s="666"/>
      <c r="R155" s="1951">
        <f>N153+R153+V153</f>
        <v>150</v>
      </c>
      <c r="S155" s="1952"/>
      <c r="T155" s="1952"/>
      <c r="U155" s="1952"/>
      <c r="V155" s="666"/>
      <c r="W155" s="666"/>
      <c r="X155" s="666"/>
      <c r="Y155" s="666"/>
      <c r="Z155" s="666"/>
      <c r="AA155" s="666"/>
      <c r="AB155" s="639"/>
      <c r="AC155" s="666"/>
      <c r="AD155" s="666"/>
      <c r="AE155" s="666"/>
      <c r="AF155" s="666"/>
      <c r="AG155" s="666"/>
      <c r="AH155" s="666"/>
      <c r="AI155" s="666"/>
      <c r="AJ155" s="666"/>
      <c r="AK155" s="666"/>
      <c r="AL155" s="667"/>
    </row>
    <row r="156" spans="2:25" ht="15.75">
      <c r="B156" s="51"/>
      <c r="C156" s="52"/>
      <c r="D156" s="52"/>
      <c r="E156" s="52"/>
      <c r="F156" s="52"/>
      <c r="G156" s="54"/>
      <c r="H156" s="53"/>
      <c r="I156" s="53"/>
      <c r="J156" s="55"/>
      <c r="K156" s="56"/>
      <c r="L156" s="56"/>
      <c r="M156" s="8"/>
      <c r="N156" s="8"/>
      <c r="O156" s="8"/>
      <c r="P156" s="4"/>
      <c r="Q156" s="4"/>
      <c r="R156" s="8"/>
      <c r="S156" s="8"/>
      <c r="U156" s="8"/>
      <c r="V156" s="8"/>
      <c r="W156" s="8"/>
      <c r="Y156" s="8"/>
    </row>
    <row r="157" spans="2:25" ht="15.75">
      <c r="B157" s="51"/>
      <c r="C157" s="52"/>
      <c r="D157" s="1768"/>
      <c r="E157" s="1769"/>
      <c r="F157" s="1769"/>
      <c r="G157" s="1769"/>
      <c r="H157" s="53"/>
      <c r="I157" s="1770"/>
      <c r="J157" s="1771"/>
      <c r="K157" s="1771"/>
      <c r="L157" s="1771"/>
      <c r="M157" s="8"/>
      <c r="N157" s="8"/>
      <c r="O157" s="8"/>
      <c r="P157" s="4"/>
      <c r="Q157" s="4"/>
      <c r="R157" s="8"/>
      <c r="S157" s="8"/>
      <c r="U157" s="8"/>
      <c r="V157" s="8"/>
      <c r="W157" s="8"/>
      <c r="Y157" s="8"/>
    </row>
    <row r="158" spans="13:25" ht="15.75">
      <c r="M158" s="8"/>
      <c r="N158" s="8"/>
      <c r="O158" s="8"/>
      <c r="P158" s="4"/>
      <c r="Q158" s="4"/>
      <c r="R158" s="8"/>
      <c r="S158" s="8"/>
      <c r="U158" s="8"/>
      <c r="V158" s="8"/>
      <c r="W158" s="8"/>
      <c r="Y158" s="8"/>
    </row>
    <row r="159" spans="13:25" ht="15.75">
      <c r="M159" s="8"/>
      <c r="N159" s="8"/>
      <c r="O159" s="8"/>
      <c r="P159" s="4"/>
      <c r="Q159" s="4"/>
      <c r="R159" s="8"/>
      <c r="S159" s="8"/>
      <c r="U159" s="8"/>
      <c r="V159" s="8"/>
      <c r="W159" s="8"/>
      <c r="Y159" s="8"/>
    </row>
    <row r="160" spans="13:25" ht="15.75">
      <c r="M160" s="8"/>
      <c r="N160" s="8"/>
      <c r="O160" s="8"/>
      <c r="P160" s="4"/>
      <c r="Q160" s="4"/>
      <c r="R160" s="8"/>
      <c r="S160" s="8"/>
      <c r="U160" s="8"/>
      <c r="V160" s="8"/>
      <c r="W160" s="8"/>
      <c r="Y160" s="8"/>
    </row>
    <row r="161" spans="13:25" ht="15.75">
      <c r="M161" s="8"/>
      <c r="N161" s="8"/>
      <c r="O161" s="8"/>
      <c r="P161" s="4"/>
      <c r="Q161" s="4"/>
      <c r="R161" s="8"/>
      <c r="S161" s="8"/>
      <c r="U161" s="8"/>
      <c r="V161" s="8"/>
      <c r="W161" s="8"/>
      <c r="Y161" s="8"/>
    </row>
    <row r="162" spans="13:25" ht="15.75">
      <c r="M162" s="8"/>
      <c r="N162" s="8"/>
      <c r="O162" s="8"/>
      <c r="P162" s="4"/>
      <c r="Q162" s="4"/>
      <c r="R162" s="8"/>
      <c r="S162" s="8"/>
      <c r="U162" s="8"/>
      <c r="V162" s="8"/>
      <c r="W162" s="8"/>
      <c r="Y162" s="8"/>
    </row>
    <row r="163" spans="13:25" ht="15.75">
      <c r="M163" s="8"/>
      <c r="N163" s="8"/>
      <c r="O163" s="8"/>
      <c r="P163" s="4"/>
      <c r="Q163" s="4"/>
      <c r="R163" s="8"/>
      <c r="S163" s="8"/>
      <c r="U163" s="8"/>
      <c r="V163" s="8"/>
      <c r="W163" s="8"/>
      <c r="Y163" s="8"/>
    </row>
    <row r="164" spans="13:25" ht="15.75">
      <c r="M164" s="8"/>
      <c r="N164" s="8"/>
      <c r="O164" s="8"/>
      <c r="P164" s="4"/>
      <c r="Q164" s="4"/>
      <c r="R164" s="8"/>
      <c r="S164" s="8"/>
      <c r="U164" s="8"/>
      <c r="V164" s="8"/>
      <c r="W164" s="8"/>
      <c r="Y164" s="8"/>
    </row>
    <row r="165" spans="13:25" ht="15.75">
      <c r="M165" s="8"/>
      <c r="N165" s="8"/>
      <c r="O165" s="8"/>
      <c r="P165" s="4"/>
      <c r="Q165" s="4"/>
      <c r="R165" s="8"/>
      <c r="S165" s="8"/>
      <c r="U165" s="8"/>
      <c r="V165" s="8"/>
      <c r="W165" s="8"/>
      <c r="Y165" s="8"/>
    </row>
    <row r="166" spans="13:25" ht="15.75">
      <c r="M166" s="8"/>
      <c r="N166" s="8"/>
      <c r="O166" s="8"/>
      <c r="P166" s="4"/>
      <c r="Q166" s="4"/>
      <c r="R166" s="8"/>
      <c r="S166" s="8"/>
      <c r="U166" s="8"/>
      <c r="V166" s="8"/>
      <c r="W166" s="8"/>
      <c r="Y166" s="8"/>
    </row>
    <row r="167" spans="13:25" ht="15.75">
      <c r="M167" s="8"/>
      <c r="N167" s="8"/>
      <c r="O167" s="8"/>
      <c r="P167" s="4"/>
      <c r="Q167" s="4"/>
      <c r="R167" s="8"/>
      <c r="S167" s="8"/>
      <c r="U167" s="8"/>
      <c r="V167" s="8"/>
      <c r="W167" s="8"/>
      <c r="Y167" s="8"/>
    </row>
    <row r="168" spans="13:25" ht="15.75">
      <c r="M168" s="8"/>
      <c r="N168" s="8"/>
      <c r="O168" s="8"/>
      <c r="P168" s="4"/>
      <c r="Q168" s="4"/>
      <c r="R168" s="8"/>
      <c r="S168" s="8"/>
      <c r="U168" s="8"/>
      <c r="V168" s="8"/>
      <c r="W168" s="8"/>
      <c r="Y168" s="8"/>
    </row>
    <row r="169" spans="13:25" ht="15.75">
      <c r="M169" s="8"/>
      <c r="N169" s="8"/>
      <c r="O169" s="8"/>
      <c r="P169" s="4"/>
      <c r="Q169" s="4"/>
      <c r="R169" s="8"/>
      <c r="S169" s="8"/>
      <c r="U169" s="8"/>
      <c r="V169" s="8"/>
      <c r="W169" s="8"/>
      <c r="Y169" s="8"/>
    </row>
    <row r="170" spans="13:25" ht="15.75">
      <c r="M170" s="8"/>
      <c r="N170" s="8"/>
      <c r="O170" s="8"/>
      <c r="P170" s="4"/>
      <c r="Q170" s="4"/>
      <c r="R170" s="8"/>
      <c r="S170" s="8"/>
      <c r="U170" s="8"/>
      <c r="V170" s="8"/>
      <c r="W170" s="8"/>
      <c r="Y170" s="8"/>
    </row>
    <row r="171" spans="13:25" ht="15.75">
      <c r="M171" s="8"/>
      <c r="N171" s="8"/>
      <c r="O171" s="8"/>
      <c r="P171" s="4"/>
      <c r="Q171" s="4"/>
      <c r="R171" s="8"/>
      <c r="S171" s="8"/>
      <c r="U171" s="8"/>
      <c r="V171" s="8"/>
      <c r="W171" s="8"/>
      <c r="Y171" s="8"/>
    </row>
    <row r="172" spans="13:25" ht="15.75">
      <c r="M172" s="8"/>
      <c r="N172" s="8"/>
      <c r="O172" s="8"/>
      <c r="P172" s="4"/>
      <c r="Q172" s="4"/>
      <c r="R172" s="8"/>
      <c r="S172" s="8"/>
      <c r="U172" s="8"/>
      <c r="V172" s="8"/>
      <c r="W172" s="8"/>
      <c r="Y172" s="8"/>
    </row>
    <row r="173" spans="13:25" ht="15.75">
      <c r="M173" s="8"/>
      <c r="N173" s="8"/>
      <c r="O173" s="8"/>
      <c r="P173" s="4"/>
      <c r="Q173" s="4"/>
      <c r="R173" s="8"/>
      <c r="S173" s="8"/>
      <c r="U173" s="8"/>
      <c r="V173" s="8"/>
      <c r="W173" s="8"/>
      <c r="Y173" s="8"/>
    </row>
    <row r="174" spans="13:25" ht="15.75">
      <c r="M174" s="8"/>
      <c r="N174" s="8"/>
      <c r="O174" s="8"/>
      <c r="P174" s="4"/>
      <c r="Q174" s="4"/>
      <c r="R174" s="8"/>
      <c r="S174" s="8"/>
      <c r="U174" s="8"/>
      <c r="V174" s="8"/>
      <c r="W174" s="8"/>
      <c r="Y174" s="8"/>
    </row>
    <row r="175" spans="13:25" ht="15.75">
      <c r="M175" s="8"/>
      <c r="N175" s="8"/>
      <c r="O175" s="8"/>
      <c r="P175" s="4"/>
      <c r="Q175" s="4"/>
      <c r="R175" s="8"/>
      <c r="S175" s="8"/>
      <c r="U175" s="8"/>
      <c r="V175" s="8"/>
      <c r="W175" s="8"/>
      <c r="Y175" s="8"/>
    </row>
    <row r="176" spans="13:25" ht="15.75">
      <c r="M176" s="8"/>
      <c r="N176" s="8"/>
      <c r="O176" s="8"/>
      <c r="P176" s="4"/>
      <c r="Q176" s="4"/>
      <c r="R176" s="8"/>
      <c r="S176" s="8"/>
      <c r="U176" s="8"/>
      <c r="V176" s="8"/>
      <c r="W176" s="8"/>
      <c r="Y176" s="8"/>
    </row>
    <row r="177" spans="13:25" ht="15.75">
      <c r="M177" s="8"/>
      <c r="N177" s="8"/>
      <c r="O177" s="8"/>
      <c r="P177" s="4"/>
      <c r="Q177" s="4"/>
      <c r="R177" s="8"/>
      <c r="S177" s="8"/>
      <c r="U177" s="8"/>
      <c r="V177" s="8"/>
      <c r="W177" s="8"/>
      <c r="Y177" s="8"/>
    </row>
    <row r="178" spans="13:25" ht="15.75">
      <c r="M178" s="8"/>
      <c r="N178" s="8"/>
      <c r="O178" s="8"/>
      <c r="P178" s="4"/>
      <c r="Q178" s="4"/>
      <c r="R178" s="8"/>
      <c r="S178" s="8"/>
      <c r="U178" s="8"/>
      <c r="V178" s="8"/>
      <c r="W178" s="8"/>
      <c r="Y178" s="8"/>
    </row>
    <row r="179" spans="13:25" ht="15.75">
      <c r="M179" s="8"/>
      <c r="N179" s="8"/>
      <c r="O179" s="8"/>
      <c r="P179" s="4"/>
      <c r="Q179" s="4"/>
      <c r="R179" s="8"/>
      <c r="S179" s="8"/>
      <c r="U179" s="8"/>
      <c r="V179" s="8"/>
      <c r="W179" s="8"/>
      <c r="Y179" s="8"/>
    </row>
    <row r="180" spans="13:25" ht="15.75">
      <c r="M180" s="8"/>
      <c r="N180" s="8"/>
      <c r="O180" s="8"/>
      <c r="P180" s="4"/>
      <c r="Q180" s="4"/>
      <c r="R180" s="8"/>
      <c r="S180" s="8"/>
      <c r="U180" s="8"/>
      <c r="V180" s="8"/>
      <c r="W180" s="8"/>
      <c r="Y180" s="8"/>
    </row>
    <row r="181" spans="13:25" ht="15.75">
      <c r="M181" s="8"/>
      <c r="N181" s="8"/>
      <c r="O181" s="8"/>
      <c r="P181" s="4"/>
      <c r="Q181" s="4"/>
      <c r="R181" s="8"/>
      <c r="S181" s="8"/>
      <c r="U181" s="8"/>
      <c r="V181" s="8"/>
      <c r="W181" s="8"/>
      <c r="Y181" s="8"/>
    </row>
    <row r="182" spans="13:25" ht="15.75">
      <c r="M182" s="8"/>
      <c r="N182" s="8"/>
      <c r="O182" s="8"/>
      <c r="P182" s="4"/>
      <c r="Q182" s="4"/>
      <c r="R182" s="8"/>
      <c r="S182" s="8"/>
      <c r="U182" s="8"/>
      <c r="V182" s="8"/>
      <c r="W182" s="8"/>
      <c r="Y182" s="8"/>
    </row>
    <row r="183" spans="13:25" ht="15.75">
      <c r="M183" s="8"/>
      <c r="N183" s="8"/>
      <c r="O183" s="8"/>
      <c r="P183" s="4"/>
      <c r="Q183" s="4"/>
      <c r="R183" s="8"/>
      <c r="S183" s="8"/>
      <c r="U183" s="8"/>
      <c r="V183" s="8"/>
      <c r="W183" s="8"/>
      <c r="Y183" s="8"/>
    </row>
    <row r="184" spans="13:25" ht="15.75">
      <c r="M184" s="8"/>
      <c r="N184" s="8"/>
      <c r="O184" s="8"/>
      <c r="P184" s="4"/>
      <c r="Q184" s="4"/>
      <c r="R184" s="8"/>
      <c r="S184" s="8"/>
      <c r="U184" s="8"/>
      <c r="V184" s="8"/>
      <c r="W184" s="8"/>
      <c r="Y184" s="8"/>
    </row>
    <row r="185" spans="13:25" ht="15.75">
      <c r="M185" s="8"/>
      <c r="N185" s="8"/>
      <c r="O185" s="8"/>
      <c r="P185" s="4"/>
      <c r="Q185" s="4"/>
      <c r="R185" s="8"/>
      <c r="S185" s="8"/>
      <c r="U185" s="8"/>
      <c r="V185" s="8"/>
      <c r="W185" s="8"/>
      <c r="Y185" s="8"/>
    </row>
    <row r="186" spans="13:25" ht="15.75">
      <c r="M186" s="8"/>
      <c r="N186" s="8"/>
      <c r="O186" s="8"/>
      <c r="P186" s="4"/>
      <c r="Q186" s="4"/>
      <c r="R186" s="8"/>
      <c r="S186" s="8"/>
      <c r="U186" s="8"/>
      <c r="V186" s="8"/>
      <c r="W186" s="8"/>
      <c r="Y186" s="8"/>
    </row>
    <row r="187" spans="13:25" ht="15.75">
      <c r="M187" s="8"/>
      <c r="N187" s="8"/>
      <c r="O187" s="8"/>
      <c r="P187" s="4"/>
      <c r="Q187" s="4"/>
      <c r="R187" s="8"/>
      <c r="S187" s="8"/>
      <c r="U187" s="8"/>
      <c r="V187" s="8"/>
      <c r="W187" s="8"/>
      <c r="Y187" s="8"/>
    </row>
    <row r="188" spans="13:25" ht="15.75">
      <c r="M188" s="8"/>
      <c r="N188" s="8"/>
      <c r="O188" s="8"/>
      <c r="P188" s="4"/>
      <c r="Q188" s="4"/>
      <c r="R188" s="8"/>
      <c r="S188" s="8"/>
      <c r="U188" s="8"/>
      <c r="V188" s="8"/>
      <c r="W188" s="8"/>
      <c r="Y188" s="8"/>
    </row>
    <row r="189" spans="13:25" ht="15.75">
      <c r="M189" s="8"/>
      <c r="N189" s="8"/>
      <c r="O189" s="8"/>
      <c r="P189" s="4"/>
      <c r="Q189" s="4"/>
      <c r="R189" s="8"/>
      <c r="S189" s="8"/>
      <c r="U189" s="8"/>
      <c r="V189" s="8"/>
      <c r="W189" s="8"/>
      <c r="Y189" s="8"/>
    </row>
    <row r="190" spans="13:25" ht="15.75">
      <c r="M190" s="8"/>
      <c r="N190" s="8"/>
      <c r="O190" s="8"/>
      <c r="P190" s="4"/>
      <c r="Q190" s="4"/>
      <c r="R190" s="8"/>
      <c r="S190" s="8"/>
      <c r="U190" s="8"/>
      <c r="V190" s="8"/>
      <c r="W190" s="8"/>
      <c r="Y190" s="8"/>
    </row>
    <row r="191" spans="13:25" ht="15.75">
      <c r="M191" s="8"/>
      <c r="N191" s="8"/>
      <c r="O191" s="8"/>
      <c r="P191" s="4"/>
      <c r="Q191" s="4"/>
      <c r="R191" s="8"/>
      <c r="S191" s="8"/>
      <c r="U191" s="8"/>
      <c r="V191" s="8"/>
      <c r="W191" s="8"/>
      <c r="Y191" s="8"/>
    </row>
    <row r="192" spans="13:25" ht="15.75">
      <c r="M192" s="8"/>
      <c r="N192" s="8"/>
      <c r="O192" s="8"/>
      <c r="P192" s="4"/>
      <c r="Q192" s="4"/>
      <c r="R192" s="8"/>
      <c r="S192" s="8"/>
      <c r="U192" s="8"/>
      <c r="V192" s="8"/>
      <c r="W192" s="8"/>
      <c r="Y192" s="8"/>
    </row>
    <row r="193" spans="13:25" ht="15.75">
      <c r="M193" s="8"/>
      <c r="N193" s="8"/>
      <c r="O193" s="8"/>
      <c r="P193" s="4"/>
      <c r="Q193" s="4"/>
      <c r="R193" s="8"/>
      <c r="S193" s="8"/>
      <c r="U193" s="8"/>
      <c r="V193" s="8"/>
      <c r="W193" s="8"/>
      <c r="Y193" s="8"/>
    </row>
    <row r="194" spans="13:25" ht="15.75">
      <c r="M194" s="8"/>
      <c r="N194" s="8"/>
      <c r="O194" s="8"/>
      <c r="P194" s="4"/>
      <c r="Q194" s="4"/>
      <c r="R194" s="8"/>
      <c r="S194" s="8"/>
      <c r="U194" s="8"/>
      <c r="V194" s="8"/>
      <c r="W194" s="8"/>
      <c r="Y194" s="8"/>
    </row>
  </sheetData>
  <sheetProtection/>
  <mergeCells count="103">
    <mergeCell ref="A1:Z1"/>
    <mergeCell ref="A2:A7"/>
    <mergeCell ref="B2:B7"/>
    <mergeCell ref="C2:D3"/>
    <mergeCell ref="E2:E7"/>
    <mergeCell ref="F2:F7"/>
    <mergeCell ref="G2:G7"/>
    <mergeCell ref="H2:M2"/>
    <mergeCell ref="N2:Z3"/>
    <mergeCell ref="H3:H7"/>
    <mergeCell ref="I3:L3"/>
    <mergeCell ref="M3:M7"/>
    <mergeCell ref="C4:C7"/>
    <mergeCell ref="D4:D7"/>
    <mergeCell ref="I4:I7"/>
    <mergeCell ref="J4:J7"/>
    <mergeCell ref="K4:K7"/>
    <mergeCell ref="L4:L7"/>
    <mergeCell ref="N4:Q4"/>
    <mergeCell ref="R4:U4"/>
    <mergeCell ref="V4:Z4"/>
    <mergeCell ref="N5:O5"/>
    <mergeCell ref="P5:Q5"/>
    <mergeCell ref="R5:S5"/>
    <mergeCell ref="T5:U5"/>
    <mergeCell ref="V5:W5"/>
    <mergeCell ref="X5:Y5"/>
    <mergeCell ref="N6:Z6"/>
    <mergeCell ref="N7:O7"/>
    <mergeCell ref="P7:Q7"/>
    <mergeCell ref="R7:S7"/>
    <mergeCell ref="T7:U7"/>
    <mergeCell ref="V7:W7"/>
    <mergeCell ref="X7:Y7"/>
    <mergeCell ref="A9:Z9"/>
    <mergeCell ref="A10:Z10"/>
    <mergeCell ref="AC18:AE18"/>
    <mergeCell ref="AF18:AH18"/>
    <mergeCell ref="AI18:AL18"/>
    <mergeCell ref="AM18:AN18"/>
    <mergeCell ref="AO18:AP18"/>
    <mergeCell ref="AQ18:AR18"/>
    <mergeCell ref="A21:B21"/>
    <mergeCell ref="A22:B22"/>
    <mergeCell ref="A23:B23"/>
    <mergeCell ref="A24:Z24"/>
    <mergeCell ref="A56:B56"/>
    <mergeCell ref="A57:B57"/>
    <mergeCell ref="A58:B58"/>
    <mergeCell ref="A59:Z59"/>
    <mergeCell ref="A60:Z60"/>
    <mergeCell ref="A113:Z113"/>
    <mergeCell ref="A119:B119"/>
    <mergeCell ref="A120:B120"/>
    <mergeCell ref="A121:B121"/>
    <mergeCell ref="A122:M122"/>
    <mergeCell ref="A123:B123"/>
    <mergeCell ref="A124:B124"/>
    <mergeCell ref="A125:B125"/>
    <mergeCell ref="A126:Z126"/>
    <mergeCell ref="A130:Z130"/>
    <mergeCell ref="A137:B137"/>
    <mergeCell ref="A138:B138"/>
    <mergeCell ref="A139:B139"/>
    <mergeCell ref="A140:B140"/>
    <mergeCell ref="A141:B141"/>
    <mergeCell ref="A142:B142"/>
    <mergeCell ref="A143:M143"/>
    <mergeCell ref="A144:M144"/>
    <mergeCell ref="A145:M145"/>
    <mergeCell ref="A146:M146"/>
    <mergeCell ref="A147:M147"/>
    <mergeCell ref="J148:M148"/>
    <mergeCell ref="N148:O148"/>
    <mergeCell ref="P148:Q148"/>
    <mergeCell ref="R148:S148"/>
    <mergeCell ref="T148:U148"/>
    <mergeCell ref="V148:W148"/>
    <mergeCell ref="X148:Y148"/>
    <mergeCell ref="N149:O149"/>
    <mergeCell ref="P149:Q149"/>
    <mergeCell ref="R149:S149"/>
    <mergeCell ref="T149:U149"/>
    <mergeCell ref="V149:W149"/>
    <mergeCell ref="X149:Y149"/>
    <mergeCell ref="V153:Z153"/>
    <mergeCell ref="N150:Q150"/>
    <mergeCell ref="R150:U150"/>
    <mergeCell ref="V150:Z150"/>
    <mergeCell ref="K151:M151"/>
    <mergeCell ref="N151:Q151"/>
    <mergeCell ref="R151:U151"/>
    <mergeCell ref="V151:Z151"/>
    <mergeCell ref="D155:F155"/>
    <mergeCell ref="H155:K155"/>
    <mergeCell ref="R155:U155"/>
    <mergeCell ref="D157:G157"/>
    <mergeCell ref="I157:L157"/>
    <mergeCell ref="B152:T152"/>
    <mergeCell ref="D153:F153"/>
    <mergeCell ref="H153:K153"/>
    <mergeCell ref="N153:Q153"/>
    <mergeCell ref="R153:U153"/>
  </mergeCells>
  <printOptions/>
  <pageMargins left="1.062992125984252" right="0.3937007874015748" top="0.73" bottom="0.86" header="0.3937007874015748" footer="0.7480314960629921"/>
  <pageSetup fitToHeight="6" fitToWidth="1" horizontalDpi="600" verticalDpi="600" orientation="landscape" paperSize="9" scale="67" r:id="rId1"/>
  <rowBreaks count="1" manualBreakCount="1">
    <brk id="12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Алена Латышева</cp:lastModifiedBy>
  <cp:lastPrinted>2017-05-25T10:40:14Z</cp:lastPrinted>
  <dcterms:created xsi:type="dcterms:W3CDTF">2003-06-23T04:55:14Z</dcterms:created>
  <dcterms:modified xsi:type="dcterms:W3CDTF">2017-08-21T11:50:45Z</dcterms:modified>
  <cp:category/>
  <cp:version/>
  <cp:contentType/>
  <cp:contentStatus/>
</cp:coreProperties>
</file>